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Control_Interno\01 Control Interno\2023\Matrices Evaluación PAO-Presupuesto\"/>
    </mc:Choice>
  </mc:AlternateContent>
  <bookViews>
    <workbookView xWindow="0" yWindow="0" windowWidth="20490" windowHeight="7650"/>
  </bookViews>
  <sheets>
    <sheet name="PAO" sheetId="1" r:id="rId1"/>
    <sheet name="PRESUPUESTO" sheetId="2" r:id="rId2"/>
    <sheet name="COMPARATIVO" sheetId="3" r:id="rId3"/>
  </sheets>
  <definedNames>
    <definedName name="_xlnm._FilterDatabase" localSheetId="2" hidden="1">COMPARATIVO!$A$3:$F$3</definedName>
    <definedName name="_xlnm._FilterDatabase" localSheetId="0" hidden="1">PAO!$A$4:$T$4</definedName>
    <definedName name="_xlnm._FilterDatabase" localSheetId="1" hidden="1">PRESUPUESTO!$A$3:$K$3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36" i="2"/>
  <c r="F136" i="2"/>
  <c r="G136" i="2"/>
  <c r="H136" i="2"/>
  <c r="I136" i="2"/>
  <c r="J136" i="2"/>
  <c r="E137" i="2"/>
  <c r="F137" i="2"/>
  <c r="G137" i="2"/>
  <c r="H137" i="2"/>
  <c r="I137" i="2"/>
  <c r="J137" i="2"/>
  <c r="D137" i="2"/>
  <c r="D136" i="2"/>
  <c r="E123" i="2"/>
  <c r="E121" i="2"/>
  <c r="F121" i="2"/>
  <c r="G121" i="2"/>
  <c r="H121" i="2"/>
  <c r="I121" i="2"/>
  <c r="J121" i="2"/>
  <c r="E122" i="2"/>
  <c r="F122" i="2"/>
  <c r="G122" i="2"/>
  <c r="H122" i="2"/>
  <c r="H123" i="2" s="1"/>
  <c r="I122" i="2"/>
  <c r="J122" i="2"/>
  <c r="D122" i="2"/>
  <c r="D123" i="2" s="1"/>
  <c r="D121" i="2"/>
  <c r="E88" i="2" l="1"/>
  <c r="F88" i="2"/>
  <c r="G88" i="2"/>
  <c r="H88" i="2"/>
  <c r="I88" i="2"/>
  <c r="J88" i="2"/>
  <c r="J90" i="2" s="1"/>
  <c r="E89" i="2"/>
  <c r="F89" i="2"/>
  <c r="G89" i="2"/>
  <c r="H89" i="2"/>
  <c r="H90" i="2" s="1"/>
  <c r="I89" i="2"/>
  <c r="J89" i="2"/>
  <c r="D89" i="2"/>
  <c r="D90" i="2" s="1"/>
  <c r="D88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4" i="2" s="1"/>
  <c r="K112" i="2"/>
  <c r="K110" i="2"/>
  <c r="K109" i="2"/>
  <c r="K107" i="2"/>
  <c r="K106" i="2"/>
  <c r="K104" i="2"/>
  <c r="K105" i="2" s="1"/>
  <c r="K103" i="2"/>
  <c r="K101" i="2"/>
  <c r="K102" i="2" s="1"/>
  <c r="K100" i="2"/>
  <c r="K98" i="2"/>
  <c r="K97" i="2"/>
  <c r="K95" i="2"/>
  <c r="K94" i="2"/>
  <c r="K92" i="2"/>
  <c r="K91" i="2"/>
  <c r="K86" i="2"/>
  <c r="K87" i="2" s="1"/>
  <c r="K85" i="2"/>
  <c r="K83" i="2"/>
  <c r="K82" i="2"/>
  <c r="K80" i="2"/>
  <c r="K81" i="2" s="1"/>
  <c r="K79" i="2"/>
  <c r="K77" i="2"/>
  <c r="K78" i="2" s="1"/>
  <c r="K76" i="2"/>
  <c r="K75" i="2"/>
  <c r="K74" i="2"/>
  <c r="K73" i="2"/>
  <c r="K71" i="2"/>
  <c r="K70" i="2"/>
  <c r="K68" i="2"/>
  <c r="K69" i="2" s="1"/>
  <c r="K67" i="2"/>
  <c r="K65" i="2"/>
  <c r="K66" i="2" s="1"/>
  <c r="K64" i="2"/>
  <c r="K62" i="2"/>
  <c r="K61" i="2"/>
  <c r="K59" i="2"/>
  <c r="K60" i="2" s="1"/>
  <c r="K58" i="2"/>
  <c r="K56" i="2"/>
  <c r="K57" i="2" s="1"/>
  <c r="K55" i="2"/>
  <c r="K53" i="2"/>
  <c r="K54" i="2" s="1"/>
  <c r="K52" i="2"/>
  <c r="K50" i="2"/>
  <c r="K51" i="2" s="1"/>
  <c r="K49" i="2"/>
  <c r="K47" i="2"/>
  <c r="K46" i="2"/>
  <c r="K44" i="2"/>
  <c r="K45" i="2" s="1"/>
  <c r="K43" i="2"/>
  <c r="K41" i="2"/>
  <c r="K40" i="2"/>
  <c r="K38" i="2"/>
  <c r="K39" i="2" s="1"/>
  <c r="K37" i="2"/>
  <c r="K35" i="2"/>
  <c r="K36" i="2" s="1"/>
  <c r="K34" i="2"/>
  <c r="K32" i="2"/>
  <c r="K33" i="2" s="1"/>
  <c r="K31" i="2"/>
  <c r="K29" i="2"/>
  <c r="K28" i="2"/>
  <c r="K27" i="2"/>
  <c r="K26" i="2"/>
  <c r="K25" i="2"/>
  <c r="K23" i="2"/>
  <c r="K24" i="2" s="1"/>
  <c r="K22" i="2"/>
  <c r="K20" i="2"/>
  <c r="K21" i="2" s="1"/>
  <c r="K19" i="2"/>
  <c r="K17" i="2"/>
  <c r="K18" i="2" s="1"/>
  <c r="K16" i="2"/>
  <c r="K14" i="2"/>
  <c r="K15" i="2" s="1"/>
  <c r="K13" i="2"/>
  <c r="K11" i="2"/>
  <c r="K12" i="2" s="1"/>
  <c r="K10" i="2"/>
  <c r="K8" i="2"/>
  <c r="K7" i="2"/>
  <c r="H138" i="2"/>
  <c r="G138" i="2"/>
  <c r="F138" i="2"/>
  <c r="E138" i="2"/>
  <c r="D138" i="2"/>
  <c r="F135" i="2"/>
  <c r="E135" i="2"/>
  <c r="D135" i="2"/>
  <c r="G132" i="2"/>
  <c r="F132" i="2"/>
  <c r="E132" i="2"/>
  <c r="D132" i="2"/>
  <c r="E129" i="2"/>
  <c r="D129" i="2"/>
  <c r="H126" i="2"/>
  <c r="G126" i="2"/>
  <c r="F126" i="2"/>
  <c r="E126" i="2"/>
  <c r="D126" i="2"/>
  <c r="I123" i="2"/>
  <c r="I120" i="2"/>
  <c r="H120" i="2"/>
  <c r="E120" i="2"/>
  <c r="D120" i="2"/>
  <c r="I117" i="2"/>
  <c r="H117" i="2"/>
  <c r="E117" i="2"/>
  <c r="I114" i="2"/>
  <c r="H114" i="2"/>
  <c r="D111" i="2"/>
  <c r="I108" i="2"/>
  <c r="H108" i="2"/>
  <c r="I105" i="2"/>
  <c r="H105" i="2"/>
  <c r="I102" i="2"/>
  <c r="H102" i="2"/>
  <c r="I99" i="2"/>
  <c r="H99" i="2"/>
  <c r="E99" i="2"/>
  <c r="I96" i="2"/>
  <c r="H96" i="2"/>
  <c r="I93" i="2"/>
  <c r="H93" i="2"/>
  <c r="E93" i="2"/>
  <c r="F87" i="2"/>
  <c r="E87" i="2"/>
  <c r="E84" i="2"/>
  <c r="D84" i="2"/>
  <c r="G81" i="2"/>
  <c r="D81" i="2"/>
  <c r="D78" i="2"/>
  <c r="D75" i="2"/>
  <c r="D72" i="2"/>
  <c r="D69" i="2"/>
  <c r="G66" i="2"/>
  <c r="D66" i="2"/>
  <c r="F63" i="2"/>
  <c r="E63" i="2"/>
  <c r="D63" i="2"/>
  <c r="D60" i="2"/>
  <c r="G57" i="2"/>
  <c r="F57" i="2"/>
  <c r="E57" i="2"/>
  <c r="D57" i="2"/>
  <c r="J54" i="2"/>
  <c r="H54" i="2"/>
  <c r="G54" i="2"/>
  <c r="F54" i="2"/>
  <c r="E54" i="2"/>
  <c r="D54" i="2"/>
  <c r="D51" i="2"/>
  <c r="D48" i="2"/>
  <c r="E45" i="2"/>
  <c r="D45" i="2"/>
  <c r="D42" i="2"/>
  <c r="E39" i="2"/>
  <c r="D39" i="2"/>
  <c r="D36" i="2"/>
  <c r="D33" i="2"/>
  <c r="G30" i="2"/>
  <c r="F30" i="2"/>
  <c r="D30" i="2"/>
  <c r="D27" i="2"/>
  <c r="D24" i="2"/>
  <c r="D21" i="2"/>
  <c r="E18" i="2"/>
  <c r="D18" i="2"/>
  <c r="E15" i="2"/>
  <c r="D15" i="2"/>
  <c r="E12" i="2"/>
  <c r="D12" i="2"/>
  <c r="E9" i="2"/>
  <c r="D9" i="2"/>
  <c r="E6" i="2"/>
  <c r="F6" i="2"/>
  <c r="G6" i="2"/>
  <c r="D6" i="2"/>
  <c r="K6" i="2"/>
  <c r="K5" i="2"/>
  <c r="K4" i="2"/>
  <c r="D45" i="3"/>
  <c r="D41" i="3"/>
  <c r="D40" i="3"/>
  <c r="D35" i="3"/>
  <c r="D37" i="3"/>
  <c r="D38" i="3"/>
  <c r="D39" i="3"/>
  <c r="D31" i="3"/>
  <c r="D30" i="3"/>
  <c r="D29" i="3"/>
  <c r="D28" i="3"/>
  <c r="D27" i="3"/>
  <c r="D26" i="3"/>
  <c r="D24" i="3"/>
  <c r="D21" i="3"/>
  <c r="D22" i="3"/>
  <c r="D20" i="3"/>
  <c r="D19" i="3"/>
  <c r="D16" i="3"/>
  <c r="D17" i="3"/>
  <c r="D14" i="3"/>
  <c r="D15" i="3"/>
  <c r="D12" i="3"/>
  <c r="D11" i="3"/>
  <c r="D7" i="3"/>
  <c r="D4" i="3"/>
  <c r="P91" i="1"/>
  <c r="P90" i="1"/>
  <c r="D44" i="3" s="1"/>
  <c r="P87" i="1"/>
  <c r="D43" i="3" s="1"/>
  <c r="P79" i="1"/>
  <c r="D42" i="3" s="1"/>
  <c r="P77" i="1"/>
  <c r="P78" i="1"/>
  <c r="P76" i="1"/>
  <c r="P75" i="1"/>
  <c r="P74" i="1"/>
  <c r="P72" i="1"/>
  <c r="P73" i="1"/>
  <c r="D36" i="3" s="1"/>
  <c r="P71" i="1"/>
  <c r="D34" i="3" s="1"/>
  <c r="P70" i="1"/>
  <c r="D33" i="3" s="1"/>
  <c r="P69" i="1"/>
  <c r="D32" i="3" s="1"/>
  <c r="P68" i="1"/>
  <c r="P67" i="1"/>
  <c r="P65" i="1"/>
  <c r="P62" i="1"/>
  <c r="P61" i="1"/>
  <c r="P59" i="1"/>
  <c r="P55" i="1"/>
  <c r="D25" i="3" s="1"/>
  <c r="P53" i="1"/>
  <c r="P51" i="1"/>
  <c r="D23" i="3" s="1"/>
  <c r="P48" i="1"/>
  <c r="P47" i="1"/>
  <c r="P46" i="1"/>
  <c r="P44" i="1"/>
  <c r="P43" i="1"/>
  <c r="D18" i="3" s="1"/>
  <c r="P41" i="1"/>
  <c r="P40" i="1"/>
  <c r="P38" i="1"/>
  <c r="P39" i="1"/>
  <c r="P37" i="1"/>
  <c r="D13" i="3" s="1"/>
  <c r="P34" i="1"/>
  <c r="P33" i="1"/>
  <c r="P28" i="1"/>
  <c r="D10" i="3" s="1"/>
  <c r="P23" i="1"/>
  <c r="D9" i="3" s="1"/>
  <c r="P20" i="1"/>
  <c r="D8" i="3" s="1"/>
  <c r="P15" i="1"/>
  <c r="D6" i="3"/>
  <c r="P6" i="1"/>
  <c r="D5" i="3" s="1"/>
  <c r="P5" i="1"/>
  <c r="K48" i="2" l="1"/>
  <c r="K72" i="2"/>
  <c r="K9" i="2"/>
  <c r="K30" i="2"/>
  <c r="K42" i="2"/>
  <c r="K63" i="2"/>
  <c r="K84" i="2"/>
  <c r="G90" i="2"/>
  <c r="E90" i="2"/>
  <c r="F90" i="2"/>
  <c r="K138" i="2"/>
  <c r="K135" i="2"/>
  <c r="K132" i="2"/>
  <c r="K129" i="2"/>
  <c r="K126" i="2"/>
  <c r="K123" i="2"/>
  <c r="K120" i="2"/>
  <c r="K117" i="2"/>
  <c r="K111" i="2"/>
  <c r="K108" i="2"/>
  <c r="K99" i="2"/>
  <c r="K96" i="2"/>
  <c r="K93" i="2"/>
  <c r="K89" i="2"/>
  <c r="K88" i="2"/>
  <c r="K90" i="2"/>
</calcChain>
</file>

<file path=xl/sharedStrings.xml><?xml version="1.0" encoding="utf-8"?>
<sst xmlns="http://schemas.openxmlformats.org/spreadsheetml/2006/main" count="1521" uniqueCount="369">
  <si>
    <t>UNIDAD DE MEDIDA</t>
  </si>
  <si>
    <t>META</t>
  </si>
  <si>
    <t>PRODUCTO</t>
  </si>
  <si>
    <t>PROGRAMACIÓN</t>
  </si>
  <si>
    <t>% DE CUMPLIMIENTO</t>
  </si>
  <si>
    <t>MEDIDA CORRECTIVA</t>
  </si>
  <si>
    <t>RESPONSABLE</t>
  </si>
  <si>
    <t>I SEM</t>
  </si>
  <si>
    <t>II SEM</t>
  </si>
  <si>
    <t xml:space="preserve">I SEM </t>
  </si>
  <si>
    <t xml:space="preserve">II SEM </t>
  </si>
  <si>
    <t>15 y 19</t>
  </si>
  <si>
    <t>3.1</t>
  </si>
  <si>
    <t>1.1 Cumplir el Plan de Trabajo de la Auditoría Interna</t>
  </si>
  <si>
    <t>Porcentaje de trabajos de auditoría ejecutados</t>
  </si>
  <si>
    <t>Porcentaje</t>
  </si>
  <si>
    <t>1.1.1</t>
  </si>
  <si>
    <t xml:space="preserve">Trabajos de auditoria </t>
  </si>
  <si>
    <t>Final</t>
  </si>
  <si>
    <t xml:space="preserve"> 2 y 12</t>
  </si>
  <si>
    <t>1.3</t>
  </si>
  <si>
    <t>1.2 Generar información relevante para la toma de decisiones sobre las diferentes poblaciones universitarias</t>
  </si>
  <si>
    <t>Cantidad de productos generados</t>
  </si>
  <si>
    <t>Cantidad</t>
  </si>
  <si>
    <t>1.2.1</t>
  </si>
  <si>
    <t>Artículo sobre las mujeres graduadas en posgrado en las universidades estatales</t>
  </si>
  <si>
    <t>Unidades académicas, colegios profesionales, estudiantes, investigadores, empleadores, CONARE, CONESUP, MEP, Micitt</t>
  </si>
  <si>
    <t>Informe con los principales hallazgos de la encuesta de seguimiento de personas graduadas en posgrado 2017-2019</t>
  </si>
  <si>
    <t>Unidades académicas, colegios profesionales, investigadores, empleadores, CONARE estudiantes, CONESUP, MEP, Micitt, CeNAT</t>
  </si>
  <si>
    <t>Artículos con los resultados del estudio industria 4.0</t>
  </si>
  <si>
    <t>Unidades académicas, colegios profesionales, estudiantes, investigadores, empleadores, CONARE, CONESUP, MEP, CeNAT</t>
  </si>
  <si>
    <t xml:space="preserve">Informe con los principales hallazgos del estudio industria 4.0 </t>
  </si>
  <si>
    <t xml:space="preserve">Propuesta metodológica para la formulación del PLANES 2026-2030 utilizando el enfoque de planificación   prospectiva </t>
  </si>
  <si>
    <t>Intermedio</t>
  </si>
  <si>
    <t>1.3 Generar insumos para los estudios e investigaciones relacionadas con las poblaciones universitarias</t>
  </si>
  <si>
    <t>Cantidad de insumos generados</t>
  </si>
  <si>
    <t>1.3.1</t>
  </si>
  <si>
    <t>Base de datos del estudio de seguimiento de la condición laboral de las personas graduadas en grado 2017-2019</t>
  </si>
  <si>
    <t>Unidades académicas, colegios profesionales, estudiantes, investigadores, empleadores, CONARE, CONESUP, MEP</t>
  </si>
  <si>
    <t>Base de datos del estudio de seguimiento de la condición laboral de las personas graduadas en posgrado 2015-2019</t>
  </si>
  <si>
    <t>Unidades académicas, colegios profesionales, empleadores, estudiantes, investigadores, CONARE, CONESUP, MEP</t>
  </si>
  <si>
    <t>Base de datos del perfil de la población estudiantil matriculada en las universidades estatales 2022</t>
  </si>
  <si>
    <t>CONARE, universidades estatales, investigadores, Asamblea Legislativa, Ministerios, Contraloría General de la República, Organismos Internacionales, población en general</t>
  </si>
  <si>
    <t>Base de datos del estudio perfil de salida de las personas graduadas en grado y posgrado 2021</t>
  </si>
  <si>
    <t>1.3 y 4.2</t>
  </si>
  <si>
    <t>1.4 Desarrollar estudios académicos que aporten información a la Educación Superior Universitaria</t>
  </si>
  <si>
    <t>Cantidad de estudios realizados</t>
  </si>
  <si>
    <t>1.4.1</t>
  </si>
  <si>
    <t>Estudio sobre la conceptualización de la pertinencia de la oferta académica en las universidades estatales</t>
  </si>
  <si>
    <t>Universidades y Sociedad en general</t>
  </si>
  <si>
    <t>Estudio sobre la evaluación de la carrera compartida: Lengua y cultura cabécar</t>
  </si>
  <si>
    <t>Universidades y sociedad en general</t>
  </si>
  <si>
    <t>Estudio sobre la evaluación de pares en los procesos de acreditación (cómo afecta en los procesos de acreditación) en alianza con el Agencia de Acreditación de programas de Ingeniería y de Arquitectura</t>
  </si>
  <si>
    <t>Estudio sobre habilidades blandas o esenciales en la carrera de Bibliotecología de la Universidad de Costa Rica</t>
  </si>
  <si>
    <t>Estudio sobre la valoración de la práctica docente en carreras de educación en alianza con el Colypro</t>
  </si>
  <si>
    <t>4.1</t>
  </si>
  <si>
    <t>1.5 Desarrollar acciones para la orientación técnica y acompañamiento en la implementación y seguimiento del Marco Nacional de Cualificaciones para las carreras de Educación</t>
  </si>
  <si>
    <t>Cantidad de actividades ejecutadas</t>
  </si>
  <si>
    <t xml:space="preserve">Cantidad </t>
  </si>
  <si>
    <t>1.5.1</t>
  </si>
  <si>
    <t>Evento académico</t>
  </si>
  <si>
    <t>Sistema Interuniversitario Estatal</t>
  </si>
  <si>
    <t>Inducciones a las Universidades Estatales</t>
  </si>
  <si>
    <t> Final</t>
  </si>
  <si>
    <t>Informe de la incorporación de tres nuevas carreras al MNC-CE (Fase I de la metodología)</t>
  </si>
  <si>
    <t>10,12,13 y 16</t>
  </si>
  <si>
    <t>1.6 Desarrollar investigaciones relacionadas con el quehacer interuniversitario</t>
  </si>
  <si>
    <t>Cantidad de investigaciones realizadas</t>
  </si>
  <si>
    <t>1.6.1</t>
  </si>
  <si>
    <t>Informe de avance: Capacidades en I+D+i de las Universidades Estatales en la conformación de un sistema agroalimentario en Costa Rica</t>
  </si>
  <si>
    <t>CONARE, Universidades, Sociedad Civil</t>
  </si>
  <si>
    <t>Informe final: La Internacionalización de las Universidades en tiempos de pandemia.</t>
  </si>
  <si>
    <t>Informe Final: Caracterización de la demanda laboral de los graduados de universidades del CONARE.</t>
  </si>
  <si>
    <t xml:space="preserve"> Informe Final:  Atlas nacional de innovación 2022.</t>
  </si>
  <si>
    <t xml:space="preserve"> Informe Final: Estado del Arte sobre indicadores de extensión y acción social universitaria</t>
  </si>
  <si>
    <t>14, 15 y 16</t>
  </si>
  <si>
    <t>1.2</t>
  </si>
  <si>
    <t>1.7 Implementar mecanismos de articulación e integración en el SESUE</t>
  </si>
  <si>
    <t>Cantidad de mecanismos implementados</t>
  </si>
  <si>
    <t>1.7.1</t>
  </si>
  <si>
    <t>Informe final: Homologación de criterios para la evaluación de los proyectos de investigación en los sistemas de las cinco universidades y en el CONARE.</t>
  </si>
  <si>
    <t>CONARE, Universidades y Sociedad</t>
  </si>
  <si>
    <t>Plan de promoción para la formulación y aprobación de proyectos integrados del Fondo del Sistema del área de Extensión y Acción Social.</t>
  </si>
  <si>
    <t xml:space="preserve"> Informe final: Homologación de criterios para la formulación de los proyectos de investigación en los sistemas de las cinco universidades y en el CONARE</t>
  </si>
  <si>
    <t xml:space="preserve"> Normativa sobre conocimiento abierto</t>
  </si>
  <si>
    <t>Propuesta de lineamientos y procedimientos que faciliten la movilidad estudiantil universitaria</t>
  </si>
  <si>
    <t>CONARE, Universidades</t>
  </si>
  <si>
    <t>1, 12 y 16</t>
  </si>
  <si>
    <t>1.2 y 1.1</t>
  </si>
  <si>
    <t>1.8 Cumplir con las acciones de asesoría, investigación y apoyo técnico, a las diferentes comisiones interuniversitarias, entidades públicas y privadas</t>
  </si>
  <si>
    <t>Porcentaje de actividades ejecutadas</t>
  </si>
  <si>
    <t>1.8.1</t>
  </si>
  <si>
    <t xml:space="preserve">Servicios de asesoría, apoyo técnico e investigativo </t>
  </si>
  <si>
    <t xml:space="preserve">Final </t>
  </si>
  <si>
    <t>3.5</t>
  </si>
  <si>
    <t>1.9 Mantener en óptimo funcionamiento la infraestructura tecnológica para la prestación de servicios TIC, propiciando la integración de componentes de información</t>
  </si>
  <si>
    <t>Inversión en TIC</t>
  </si>
  <si>
    <t>1.9.1</t>
  </si>
  <si>
    <t>Servicios TIC de misión crítica en operación y estables</t>
  </si>
  <si>
    <t>CONARE</t>
  </si>
  <si>
    <t>Plataformas informáticas estables</t>
  </si>
  <si>
    <t>Componentes de información integrados</t>
  </si>
  <si>
    <t>1.10 Desarrollar el plan de acción para la implementación del Marco de Gobierno y Gestión de las TIC</t>
  </si>
  <si>
    <t>Propuesta elaborada</t>
  </si>
  <si>
    <t>1.10.1</t>
  </si>
  <si>
    <t>Plan de acción para la implementación del Marco de Gobierno y Gestión de las TIC</t>
  </si>
  <si>
    <t>15 y 16</t>
  </si>
  <si>
    <t>1.11 Desarrollar la II etapa del proceso de formulación del Plan Estratégico Institucional</t>
  </si>
  <si>
    <t>Porcentaje de avance en la formulación de planes estratégicos</t>
  </si>
  <si>
    <t>1.11.1</t>
  </si>
  <si>
    <t xml:space="preserve">Plan de acción del Plan Estratégico </t>
  </si>
  <si>
    <t>1.12 Implementar la valoración de riesgos por procesos en el CONARE</t>
  </si>
  <si>
    <t xml:space="preserve">Porcentaje de procesos con valoración de riesgos </t>
  </si>
  <si>
    <t>1.12.1</t>
  </si>
  <si>
    <t xml:space="preserve">Procesos con valoración de riesgos </t>
  </si>
  <si>
    <t>3.2</t>
  </si>
  <si>
    <t>1.13 Implementar el módulo del modelo de madurez en el sistema automatizado de control interno</t>
  </si>
  <si>
    <t>Porcentaje de avance la implementación de sistemas</t>
  </si>
  <si>
    <t>1.13.1</t>
  </si>
  <si>
    <t>Módulo del Modelo de Madurez implementado</t>
  </si>
  <si>
    <t>Porcentaje de acciones ejecutadas</t>
  </si>
  <si>
    <t>1.14.1</t>
  </si>
  <si>
    <t>Normativa interna para prevenir, detectar y corregir las conductas contrarias a la ética</t>
  </si>
  <si>
    <t>La normativa interna para prevenir, detectar y corregir las conductas contrarias a la ética se encuentra en revisión por parte de la Asesoría Legal, la cual luego debe de estar aprobada por las autoridades institucionales para continuar con la capacitación y sensibilización del personal</t>
  </si>
  <si>
    <t>La capacitación y sensibilización al personal, se realizará a inicios del 2023, una vez que se apruebe la normativa.</t>
  </si>
  <si>
    <t>Personal capacitado y sensibilizado</t>
  </si>
  <si>
    <t>15 y 17</t>
  </si>
  <si>
    <t>1.15 Desarrollar un estudio sobre certificaciones e instrumentos externos para la mejora de procesos o la imagen institucional, que pueden aplicar al CONARE</t>
  </si>
  <si>
    <t>1.15.1</t>
  </si>
  <si>
    <t>Estudio sobre certificaciones e instrumentos externos para la mejora de procesos o la imagen institucional</t>
  </si>
  <si>
    <t>8,9,10 y 11</t>
  </si>
  <si>
    <t>2.2</t>
  </si>
  <si>
    <t xml:space="preserve">1.16 Implementar el Sistema Automatizado del Fondo del Sistema </t>
  </si>
  <si>
    <t>Porcentaje de avance en la implementación de sistemas</t>
  </si>
  <si>
    <t>1.16.1</t>
  </si>
  <si>
    <t>Módulo de formulación implementado</t>
  </si>
  <si>
    <t>Módulo de seguimiento implementado</t>
  </si>
  <si>
    <t>4, 15, 16 y 17</t>
  </si>
  <si>
    <t>1.17 Cumplir con las acciones ordinarias, gestión administrativa y académica, mejora continua y rendición de cuentas</t>
  </si>
  <si>
    <t>1.17.1</t>
  </si>
  <si>
    <t xml:space="preserve">Acciones ejecutadas </t>
  </si>
  <si>
    <t>Universidades Públicas, CONARE y usuarios</t>
  </si>
  <si>
    <t>Departamento de Gestión de Talento Humano</t>
  </si>
  <si>
    <t xml:space="preserve"> 1.18 Lograr la ejecución de los recursos asignados a la actividad contractual y a la logística institucional</t>
  </si>
  <si>
    <t>Porcentaje de ejecución presupuestaria</t>
  </si>
  <si>
    <t>1.18.1</t>
  </si>
  <si>
    <t>Ejecución presupuestaria</t>
  </si>
  <si>
    <t>1.19 Implementar el proyecto para la aplicación de la nueva Ley General Contratación Pública</t>
  </si>
  <si>
    <t>Porcentaje de avance en la implementación de proyectos</t>
  </si>
  <si>
    <t>1.19.1</t>
  </si>
  <si>
    <t>Personal capacitado en la nueva Ley</t>
  </si>
  <si>
    <t>15 y17</t>
  </si>
  <si>
    <t>Procedimientos internos ajustados</t>
  </si>
  <si>
    <t>Reglamento interno de contrataciones modificado</t>
  </si>
  <si>
    <t>1.20 Cumplir con los servicios de mantenimiento y apoyo logístico institucional</t>
  </si>
  <si>
    <t>1.20.1</t>
  </si>
  <si>
    <t>Equipos e instalaciones en buen estado de mantenimiento</t>
  </si>
  <si>
    <t>Servicios generales gestionados</t>
  </si>
  <si>
    <t>1.21 Implementar proyectos de mejora en las instalaciones del CONARE</t>
  </si>
  <si>
    <t>Porcentaje de proyectos ejecutados</t>
  </si>
  <si>
    <t>1.21.1</t>
  </si>
  <si>
    <t>Construcción del tanque de combustible del CONARE</t>
  </si>
  <si>
    <t>Debido a la presentación de un recurso de revocatoria al acto de adjudicación y a la declaración de la contratación como desierta, no fue posible realizar la ejecución del proyecto en el 2022.</t>
  </si>
  <si>
    <t>Se gestionará nuevamente la contratación para la ejecución del proyecto en el 2023</t>
  </si>
  <si>
    <t>Sustitución del circuito cerrado de televisión</t>
  </si>
  <si>
    <t>1.22 Implementar el subsistema de bienestar y calidad de vida 2022-2026</t>
  </si>
  <si>
    <t>1.22.1</t>
  </si>
  <si>
    <t>Informe sobre el análisis la cultura organizacional del CONARE</t>
  </si>
  <si>
    <t>Funcionarios del CONARE</t>
  </si>
  <si>
    <t>Plan de atención integral para el cumplimiento de los derechos de las personas con discapacidad en el CONARE.</t>
  </si>
  <si>
    <t xml:space="preserve">Lineamientos para la atención de situaciones adversas de carácter sociolaboral </t>
  </si>
  <si>
    <t xml:space="preserve">Reglamento para la prevención y atención del hostigamiento o acoso laboral y sexual </t>
  </si>
  <si>
    <t>3.3</t>
  </si>
  <si>
    <t>1.23 Desarrollar la I etapa del programa de certificación de competencias laborales</t>
  </si>
  <si>
    <t>Porcentaje de avance en la implementación del programa de certificación de competencias laborales</t>
  </si>
  <si>
    <t>1.23.1</t>
  </si>
  <si>
    <t>Informe de avance del Programa de certificación de competencias laborales 2021-2025.</t>
  </si>
  <si>
    <t>Metodología para la certificación de competencias laborales</t>
  </si>
  <si>
    <t>8 y16</t>
  </si>
  <si>
    <t>1.24 Desarrollar la II etapa del proyecto de expediente digital para funcionarios del CONARE</t>
  </si>
  <si>
    <t>1.24.1</t>
  </si>
  <si>
    <t>Expedientes físicos de funcionarios del CONARE, organizados para su digitalización</t>
  </si>
  <si>
    <t>2, 7 y 8</t>
  </si>
  <si>
    <t>3.4 y 3.5</t>
  </si>
  <si>
    <t>1.25 Desarrollar la I etapa del proyecto de gestión de datos abiertos en el CONARE</t>
  </si>
  <si>
    <t>1.25.1</t>
  </si>
  <si>
    <t>Definición inicial de la estructura de metadatos para la descripción de los archivos de datos</t>
  </si>
  <si>
    <t>Estudio de alternativas tecnológicas para la publicación de los datos abiertos</t>
  </si>
  <si>
    <t>Personal sensibilizado en el tema</t>
  </si>
  <si>
    <t>1.26 Implementar la II etapa del proyecto gestión de documentos electrónicos</t>
  </si>
  <si>
    <t>1.26.1</t>
  </si>
  <si>
    <t>Plan de Preservación Digital de Documentos</t>
  </si>
  <si>
    <t>Documentos y expedientes de archivo gestionados electrónicamente</t>
  </si>
  <si>
    <t>CONARE, universidades, usuarios internos y externos</t>
  </si>
  <si>
    <t>1.27 Cumplir con las actividades planeadas en el PGAI de la Comisión de Gestión Ambiental</t>
  </si>
  <si>
    <t>1.27.1</t>
  </si>
  <si>
    <t>Certificación de excelencia en gestión ambiental</t>
  </si>
  <si>
    <t>1.28 Lograr el cumplimiento de las actividades propuestas por la Comisión de Salud Ocupacional</t>
  </si>
  <si>
    <t>1.28.1</t>
  </si>
  <si>
    <t>Actividades realizadas</t>
  </si>
  <si>
    <t>PROGRAMA</t>
  </si>
  <si>
    <t>POLÍTICAS</t>
  </si>
  <si>
    <t>PROGRAMACIÓN ALCANZADA</t>
  </si>
  <si>
    <t>OPES</t>
  </si>
  <si>
    <t>Objetivo operativo</t>
  </si>
  <si>
    <t>Código de la meta</t>
  </si>
  <si>
    <t xml:space="preserve">% de cumplimiento de la meta </t>
  </si>
  <si>
    <t>% de ejecución presupuestaria</t>
  </si>
  <si>
    <t xml:space="preserve">Observaciones </t>
  </si>
  <si>
    <t>La diferencia entre el cumplimiento de meta y la ejecución presupuestaria se debe a que se presentaron ahorros en la partida de remuneraciones, debido a nombramientos de funcionarios en categorías menores a las presupuestadas.</t>
  </si>
  <si>
    <t>1.8 Cumplir con las acciones de asesoría, apoyo técnico, investigativo y de secretaría técnica a las diferentes comisiones interuniversitarias, entidades públicas y privadas</t>
  </si>
  <si>
    <t>La diferencia entre el cumplimiento de meta y la ejecución presupuestaria se debe que la normativa interna para prevenir, detectar y corregir las conductas contrarias a la ética se encuentra en revisión, la cual luego debe aprobarse para continuar con la capacitación y sensibilización del personal.</t>
  </si>
  <si>
    <t>1.15 Desarrollar un estudio de viabilidad para la certificación de procesos en el CONARE</t>
  </si>
  <si>
    <t xml:space="preserve">Debido a que se recibió un recurso de revocatoria contra el acto de adjudicación de la contratación del "Servicio de instalación y construcción de sistema de tanque de autoconsumo de diésel para la planta eléctrica y sistema contra incendios del CONARE", por lo que se declaró desierta la contratación impidiendo la ejecución tanto del proyecto como del presupuesto asignado a este, en el 2022. </t>
  </si>
  <si>
    <t>La diferencia entre el cumplimiento de meta y la ejecución presupuestaria se debe a los ahorros en la partida de remuneraciones, debido a que una funcionaria se encontraba, en los primeros meses del año con licencia por maternidad, y luego solicitó un permiso sin goce de salario.</t>
  </si>
  <si>
    <t>La diferencia entre el cumplimiento de meta y la ejecución presupuestaria se debe a que la contratación para adquirir equipo para la brigada de emergencia se gestionó, pero no fue posible concretarla a finales de año</t>
  </si>
  <si>
    <t>Meta</t>
  </si>
  <si>
    <t>Presupuesto</t>
  </si>
  <si>
    <t>Remuneraciones</t>
  </si>
  <si>
    <t>Servicios</t>
  </si>
  <si>
    <t>Materiales y suministros</t>
  </si>
  <si>
    <t>Bienes duraderos</t>
  </si>
  <si>
    <t>Transferencias corrientes</t>
  </si>
  <si>
    <t>Transferencias capitales</t>
  </si>
  <si>
    <t>Cuentas especiales</t>
  </si>
  <si>
    <t>Total presupuesto</t>
  </si>
  <si>
    <t>Ejecutado</t>
  </si>
  <si>
    <t>% Ejecución</t>
  </si>
  <si>
    <t>1.9.1.</t>
  </si>
  <si>
    <t xml:space="preserve"> Vinculación Anual del Plan-Presupuesto 2022</t>
  </si>
  <si>
    <t>Programa</t>
  </si>
  <si>
    <t>2, 5 y 7</t>
  </si>
  <si>
    <t>4.4</t>
  </si>
  <si>
    <t>2.1 Cumplir con el programa de publicaciones en las áreas de computación avanzada, geomática, medio ambiente, agromática, biotecnología y nanociencia</t>
  </si>
  <si>
    <t>Cantidad de publicaciones realizadas</t>
  </si>
  <si>
    <t>2.1.1.</t>
  </si>
  <si>
    <t>Academia, Instituciones gubernamentales, Instituciones privadas y sociedad civil, tanto a nivel nacional como a nivel internacional.</t>
  </si>
  <si>
    <t>2.2 Cumplir con la programación de actividades de transferencia de conocimiento en las áreas de computación avanzada, geomática, medio ambiente, agromática, biotecnología y nanociencia</t>
  </si>
  <si>
    <t>Cantidad de transferencias de conocimiento realizadas</t>
  </si>
  <si>
    <t>2.2.1</t>
  </si>
  <si>
    <t>2.3 Lograr la ejecución oportuna de proyectos en las áreas de computación avanzada, geomática, medio ambiente, agromática, biotecnología y nanociencia</t>
  </si>
  <si>
    <t>Cantidad de proyectos ejecutados oportunamente</t>
  </si>
  <si>
    <t>2.3.1</t>
  </si>
  <si>
    <t>4.4.</t>
  </si>
  <si>
    <t>2.4 Mantener la continuidad en el funcionamiento en el servicio del clúster del Colaboratorio Nacional de Computación Avanzada</t>
  </si>
  <si>
    <t>Disponibilidad de servicio</t>
  </si>
  <si>
    <t>2.4.1</t>
  </si>
  <si>
    <t>2.5 Incrementar el aprovechamiento del clúster del Colaboratorio Nacional de Computación Avanzada</t>
  </si>
  <si>
    <t>Horas Uso del clúster</t>
  </si>
  <si>
    <t>2.5.1</t>
  </si>
  <si>
    <t>Uso del clúster computacional Kabré para investigación</t>
  </si>
  <si>
    <t>4.2</t>
  </si>
  <si>
    <t>2.6 Lograr alianzas estratégicas por medio de convenios nacionales e internacionales</t>
  </si>
  <si>
    <t>Convenios concretados</t>
  </si>
  <si>
    <t>2.6.1</t>
  </si>
  <si>
    <t>1,2, 5 y 7</t>
  </si>
  <si>
    <t xml:space="preserve">2.7 Implementar las acciones estratégicas y tácticas del Centro </t>
  </si>
  <si>
    <t>2.7.1</t>
  </si>
  <si>
    <t>Acciones estratégicas y tácticas ejecutadas</t>
  </si>
  <si>
    <t>2,3,5,7 y 8</t>
  </si>
  <si>
    <t>4.3.</t>
  </si>
  <si>
    <t>2.8 Contar con equipo e infraestructura adecuada y en buen estado de funcionamiento</t>
  </si>
  <si>
    <t xml:space="preserve">Porcentaje de actividades ejecutadas </t>
  </si>
  <si>
    <t>2.8.1</t>
  </si>
  <si>
    <t xml:space="preserve">Equipos e instalaciones en buen estado de mantenimiento </t>
  </si>
  <si>
    <t>2.9 Cumplir con el programa de apoyo a estudiantes en diferentes niveles educativos desde primaria hasta universitaria, en el ámbito de las áreas u laboratorios del Centro</t>
  </si>
  <si>
    <t>Acompañamiento a estudiantes en proyectos de desarrollo académico</t>
  </si>
  <si>
    <t>2.9.1</t>
  </si>
  <si>
    <t>Estudiantes con mayores conocimientos</t>
  </si>
  <si>
    <t>2, 5,7,17 y 19</t>
  </si>
  <si>
    <t xml:space="preserve">2.10 Cumplir con las acciones ordinarias en: gestión administrativa, presupuesto, planificación, control interno, mejora continua, rendición de cuentas </t>
  </si>
  <si>
    <t>2.10.1</t>
  </si>
  <si>
    <t>Acciones realizadas</t>
  </si>
  <si>
    <t>2.1.1</t>
  </si>
  <si>
    <t>CeNAT</t>
  </si>
  <si>
    <t>TOTAL OPES</t>
  </si>
  <si>
    <t>TOTAL CeNAT</t>
  </si>
  <si>
    <t xml:space="preserve">La diferencia entre el porcentaje de cumplimiento de la meta y la ejecución presupuestaria en la FunCeNAT corresponde a atrasos del proyecto de acondicionamiento de los laboratorios del CeNAT, fue necesario realizar algunas modificaciones en cuanto a la infraestructura, por lo que lo pagos que se encuentran pendientes se realizaran en los primeros meses del 2023, una vez que se cuente con la recepción final. </t>
  </si>
  <si>
    <t xml:space="preserve">2 y 7 </t>
  </si>
  <si>
    <t>4.1 y 1.3</t>
  </si>
  <si>
    <t>3.1.1</t>
  </si>
  <si>
    <t>Investigaciones  base y experimentales</t>
  </si>
  <si>
    <t>Público en general, tomadores de decisiones, autoridades de gobierno, organismos internacionales, investigaciones y sociedad civil</t>
  </si>
  <si>
    <t>Publicaciones académicas en autoría, coautoría  en revistas especializadas</t>
  </si>
  <si>
    <t>Investigadores, comunidad universitaria</t>
  </si>
  <si>
    <t>Capítulos Finales de los informes Estado de la Nación y Estado de la Justicia</t>
  </si>
  <si>
    <t>Sociedad civil, tomadores de decisión, entidades estatales, organismos internacionales, investigadores, sector académico</t>
  </si>
  <si>
    <t>Estrategias de investigación para  los informes del Estado de la Nación y Educación</t>
  </si>
  <si>
    <t>Investigadores del PEN, Consejo Consultivo</t>
  </si>
  <si>
    <t>Informes publicados del Estado de la Nación y Estado de la Justicia</t>
  </si>
  <si>
    <t>Sociedad Civil</t>
  </si>
  <si>
    <t>Artículos de Blog</t>
  </si>
  <si>
    <t>Sociedad civil, tomadores de decisión, investigadores, comunidad académica, organizaciones de gobierno o internacionales</t>
  </si>
  <si>
    <t>Bases de datos sobre temas de desarrollo humano sostenible</t>
  </si>
  <si>
    <t>Herramientas de visualización de productos de investigación</t>
  </si>
  <si>
    <t>1 y 3</t>
  </si>
  <si>
    <t>4.2 y 4.3</t>
  </si>
  <si>
    <t>3.2 Lograr alianzas estratégicas con entidades nacionales e internacionales</t>
  </si>
  <si>
    <t>Cantidad de articulaciones con entidades nacionales e internacionales</t>
  </si>
  <si>
    <t>3.2.1</t>
  </si>
  <si>
    <t xml:space="preserve">Convenios firmados con entidades estratégicas </t>
  </si>
  <si>
    <t>Proyectos de investigación</t>
  </si>
  <si>
    <t>Instituciones, Sociedad civil, tomadores de decisión, investigadores, comunidad académica, organizaciones de gobierno o internacionales</t>
  </si>
  <si>
    <t>Proyectos de mentorías para estudiantes universitarios</t>
  </si>
  <si>
    <t>Investigadores</t>
  </si>
  <si>
    <t>1, 5 y 10</t>
  </si>
  <si>
    <t>3.3 Cumplir con la estrategia de difusión para el posicionamiento del Programa</t>
  </si>
  <si>
    <t>Porcentaje de avance en la implementación de la estrategia</t>
  </si>
  <si>
    <t>3.3.1</t>
  </si>
  <si>
    <t>Actividades de la estrategia de difusión realizadas</t>
  </si>
  <si>
    <t>Público en general, académicos, rectores</t>
  </si>
  <si>
    <t>12, 13,14, 15, 16, 17 y 19</t>
  </si>
  <si>
    <t>3.4 Cumplir con las acciones para la mejora continua del recurso humano, de la gestión administrativa, presupuesto, planificación, control Interno, mejora continua y rendición de cuentas</t>
  </si>
  <si>
    <t>CONARE, PEN</t>
  </si>
  <si>
    <t>3.4.1</t>
  </si>
  <si>
    <t>PEN</t>
  </si>
  <si>
    <t>TOTAL PEN</t>
  </si>
  <si>
    <t>3.1 Implementar la estrategia de generación de productos relevantes en temas de desarrollo humano sostenible que sean de interés para la sociedad costarricense y centroamericana</t>
  </si>
  <si>
    <t>DESCRIPCIÓN</t>
  </si>
  <si>
    <t>BENEFICIARIO</t>
  </si>
  <si>
    <t>TIPO</t>
  </si>
  <si>
    <t>OBJETIVOS ESTRATÉGICOS</t>
  </si>
  <si>
    <t>OBJETIVO OPERATIVO</t>
  </si>
  <si>
    <t>CÓDIGO DE META</t>
  </si>
  <si>
    <t>DESVIACIÓN</t>
  </si>
  <si>
    <t>OBSERVACIÓN</t>
  </si>
  <si>
    <t xml:space="preserve">CONARE, Dependencias Institucionales
Entidades Externas que lo requieran
</t>
  </si>
  <si>
    <t>Unidades académicas, colegios profesionales, investigadores, estudiantes, empleadores, CONARE,  Unire, CONESUP, MEP</t>
  </si>
  <si>
    <t>Universidades
Conare</t>
  </si>
  <si>
    <t>División de Coordinación
Armando Rojas Esquivel</t>
  </si>
  <si>
    <t>Sistema interuniversitario estatal
 Sociedad en general</t>
  </si>
  <si>
    <t>CONARE
Universidades
Público Meta</t>
  </si>
  <si>
    <t>CONARE
IESUE</t>
  </si>
  <si>
    <t>Se gestionará nuevamente la contratación para la ejecución del proyecto en el 2024</t>
  </si>
  <si>
    <r>
      <t xml:space="preserve">1.14 Implementar acciones </t>
    </r>
    <r>
      <rPr>
        <sz val="8"/>
        <color theme="1"/>
        <rFont val="Arial"/>
        <family val="2"/>
      </rPr>
      <t>para prevenir, detectar y corregir conductas contrarias a la ética</t>
    </r>
  </si>
  <si>
    <r>
      <t>Publicaciones</t>
    </r>
    <r>
      <rPr>
        <sz val="8"/>
        <color theme="1"/>
        <rFont val="Arial"/>
        <family val="2"/>
      </rPr>
      <t xml:space="preserve">
CNCA: 10
 CENIBiot: 12
Gestión Ambiental: 2
LANOTEC: 23
PRIAS: 5</t>
    </r>
  </si>
  <si>
    <r>
      <t xml:space="preserve">Transferencias de conocimiento
</t>
    </r>
    <r>
      <rPr>
        <sz val="8"/>
        <color rgb="FF000000"/>
        <rFont val="Arial"/>
        <family val="2"/>
      </rPr>
      <t>CNCA: 41
 CENIBiot: 7
Gestión Ambiental: 15
LANOTEC: 27
PRIAS: 7</t>
    </r>
  </si>
  <si>
    <r>
      <t xml:space="preserve">Proyectos Ejecutados
</t>
    </r>
    <r>
      <rPr>
        <sz val="8"/>
        <color theme="1"/>
        <rFont val="Arial"/>
        <family val="2"/>
      </rPr>
      <t>CNCA: 10
 CENIBiot: 16
Gestión Ambiental: 2
LANOTEC: 11
PRIAS: 7</t>
    </r>
  </si>
  <si>
    <r>
      <t>Funcionamiento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del servicio computacional del Clúster</t>
    </r>
  </si>
  <si>
    <r>
      <t xml:space="preserve">Convenios concretados
</t>
    </r>
    <r>
      <rPr>
        <sz val="8"/>
        <color theme="1"/>
        <rFont val="Arial"/>
        <family val="2"/>
      </rPr>
      <t>CNCA: 2
CENIBIOT: 3
LANOTEC: 1
Gestión Ambiental: 1
PRIAS: 2</t>
    </r>
  </si>
  <si>
    <r>
      <t>3.1 Implementar la estrategia</t>
    </r>
    <r>
      <rPr>
        <sz val="8"/>
        <rFont val="Arial"/>
        <family val="2"/>
      </rPr>
      <t xml:space="preserve"> de generación de productos relevant4s en temaas de desarrollo humano sostenible que sean de interés para la sociedad costarricense y centroamericana</t>
    </r>
  </si>
  <si>
    <r>
      <t>La diferencia entre el cumplimiento de meta y la ejecución presupuestaria se debe se presentaron ahorros en la partida de remuneraciones, debido a que durante los primeros meses del año una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plaza se encontraba vacante y a la alta rotación del personal de servicios especiales asignado a los trabajos de campo.</t>
    </r>
  </si>
  <si>
    <t xml:space="preserve">Auditoría Interna
</t>
  </si>
  <si>
    <t xml:space="preserve">División de Planificación Interuniversitaria
</t>
  </si>
  <si>
    <t xml:space="preserve">División Académica
</t>
  </si>
  <si>
    <t xml:space="preserve">División de Coordinación
</t>
  </si>
  <si>
    <t xml:space="preserve">División de Coordinación
División Académica
Área de Desarrollo Institucional
</t>
  </si>
  <si>
    <t xml:space="preserve">Área de Tecnologías de Información y Comunicación
</t>
  </si>
  <si>
    <t>Área de Desarrollo Institucional
Equipo Técnico del PEI 2023-2026</t>
  </si>
  <si>
    <t xml:space="preserve">Área de Desarrollo Institucional
</t>
  </si>
  <si>
    <t xml:space="preserve">Dirección
Área de Desarrollo Institucional
Área Administrativa
División de Coordinación
División de Planificación Interuniversitaria
División Académica
Departamento de Gestión Financiera
Departamento de Gestión de Talento Humano
Oficina de Reconocimiento y Equiparación de Títulos
Asesoría Legal
Biblioteca
Archivo
</t>
  </si>
  <si>
    <t xml:space="preserve">Departamento de Proveeduría Institucional
</t>
  </si>
  <si>
    <t xml:space="preserve">Departamento de Gestión de Mantenimiento, Infraestructura y Servicios
</t>
  </si>
  <si>
    <t xml:space="preserve">Departamento de Gestión de Talento Humano
</t>
  </si>
  <si>
    <t xml:space="preserve">Biblioteca
</t>
  </si>
  <si>
    <t xml:space="preserve">Archivo
Área de Desarrollo Institucional
Área de Tecnologías de Información y Comunicación
</t>
  </si>
  <si>
    <t xml:space="preserve">Comisión de Salud Ocupacional
</t>
  </si>
  <si>
    <t xml:space="preserve">Comisión de Gestión Ambiental
</t>
  </si>
  <si>
    <t>Director del CeNAT 
Director LANOTEC
Directora PRIAS
Director CENIBiot
Director CNCA
Director Gestión Ambiental</t>
  </si>
  <si>
    <t>Director del CeNAT
Director CNCA</t>
  </si>
  <si>
    <t>Director del CeNAT</t>
  </si>
  <si>
    <t>Coordinadores de Investigación</t>
  </si>
  <si>
    <t xml:space="preserve">Director del PEN
</t>
  </si>
  <si>
    <t xml:space="preserve"> Coordinadora de Difusión
</t>
  </si>
  <si>
    <t xml:space="preserve">Coordinadora Área Administrativa
</t>
  </si>
  <si>
    <t>INDICADOR</t>
  </si>
  <si>
    <t>CONSEJO NACIONAL DE RECTORES</t>
  </si>
  <si>
    <t>Evaluación Anual del Plan Anual Operativo 2022</t>
  </si>
  <si>
    <t>Comparativo cumplimiento de metas y ejecución presupuestaria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</si>
</sst>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164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166" fontId="8" fillId="0" borderId="1" xfId="1" applyNumberFormat="1" applyFont="1" applyBorder="1" applyAlignment="1">
      <alignment horizontal="right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9" fontId="4" fillId="4" borderId="1" xfId="0" applyNumberFormat="1" applyFont="1" applyFill="1" applyBorder="1" applyAlignment="1">
      <alignment horizontal="right" vertical="center" wrapText="1"/>
    </xf>
    <xf numFmtId="164" fontId="4" fillId="4" borderId="1" xfId="1" applyFont="1" applyFill="1" applyBorder="1" applyAlignment="1">
      <alignment horizontal="right" vertical="center" wrapText="1"/>
    </xf>
    <xf numFmtId="164" fontId="8" fillId="0" borderId="1" xfId="1" applyFont="1" applyBorder="1" applyAlignment="1">
      <alignment horizontal="right" vertical="center" wrapText="1"/>
    </xf>
    <xf numFmtId="164" fontId="3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0" fontId="5" fillId="0" borderId="1" xfId="4" applyNumberFormat="1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3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showGridLines="0" tabSelected="1" zoomScale="90" zoomScaleNormal="90" workbookViewId="0">
      <pane ySplit="4" topLeftCell="A10" activePane="bottomLeft" state="frozen"/>
      <selection pane="bottomLeft" activeCell="K11" sqref="K11"/>
    </sheetView>
  </sheetViews>
  <sheetFormatPr baseColWidth="10" defaultRowHeight="15" x14ac:dyDescent="0.25"/>
  <cols>
    <col min="1" max="1" width="11.42578125" style="1"/>
    <col min="3" max="3" width="13.28515625" customWidth="1"/>
    <col min="4" max="4" width="12" customWidth="1"/>
    <col min="7" max="7" width="11.42578125" customWidth="1"/>
    <col min="9" max="9" width="13.85546875" customWidth="1"/>
    <col min="10" max="10" width="13.42578125" customWidth="1"/>
    <col min="12" max="15" width="11.42578125" style="13"/>
    <col min="16" max="16" width="17.140625" customWidth="1"/>
    <col min="17" max="18" width="14" customWidth="1"/>
    <col min="19" max="20" width="16.28515625" customWidth="1"/>
  </cols>
  <sheetData>
    <row r="1" spans="1:20" ht="18" x14ac:dyDescent="0.25">
      <c r="A1" s="60" t="s">
        <v>366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2.5" customHeight="1" thickBot="1" x14ac:dyDescent="0.3">
      <c r="A2" s="63" t="s">
        <v>367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s="5" customFormat="1" ht="26.25" customHeight="1" thickBot="1" x14ac:dyDescent="0.25">
      <c r="A3" s="61" t="s">
        <v>200</v>
      </c>
      <c r="B3" s="61" t="s">
        <v>201</v>
      </c>
      <c r="C3" s="61" t="s">
        <v>321</v>
      </c>
      <c r="D3" s="61" t="s">
        <v>322</v>
      </c>
      <c r="E3" s="61" t="s">
        <v>365</v>
      </c>
      <c r="F3" s="61" t="s">
        <v>0</v>
      </c>
      <c r="G3" s="61" t="s">
        <v>323</v>
      </c>
      <c r="H3" s="61" t="s">
        <v>1</v>
      </c>
      <c r="I3" s="61" t="s">
        <v>2</v>
      </c>
      <c r="J3" s="61"/>
      <c r="K3" s="61"/>
      <c r="L3" s="61" t="s">
        <v>3</v>
      </c>
      <c r="M3" s="61"/>
      <c r="N3" s="61" t="s">
        <v>202</v>
      </c>
      <c r="O3" s="61"/>
      <c r="P3" s="61" t="s">
        <v>4</v>
      </c>
      <c r="Q3" s="61" t="s">
        <v>324</v>
      </c>
      <c r="R3" s="61" t="s">
        <v>5</v>
      </c>
      <c r="S3" s="61" t="s">
        <v>325</v>
      </c>
      <c r="T3" s="61" t="s">
        <v>6</v>
      </c>
    </row>
    <row r="4" spans="1:20" s="5" customFormat="1" ht="12" thickBot="1" x14ac:dyDescent="0.25">
      <c r="A4" s="61"/>
      <c r="B4" s="61"/>
      <c r="C4" s="61"/>
      <c r="D4" s="61"/>
      <c r="E4" s="61"/>
      <c r="F4" s="61"/>
      <c r="G4" s="61"/>
      <c r="H4" s="61"/>
      <c r="I4" s="6" t="s">
        <v>318</v>
      </c>
      <c r="J4" s="6" t="s">
        <v>319</v>
      </c>
      <c r="K4" s="6" t="s">
        <v>320</v>
      </c>
      <c r="L4" s="6" t="s">
        <v>7</v>
      </c>
      <c r="M4" s="6" t="s">
        <v>8</v>
      </c>
      <c r="N4" s="6" t="s">
        <v>9</v>
      </c>
      <c r="O4" s="6" t="s">
        <v>10</v>
      </c>
      <c r="P4" s="61"/>
      <c r="Q4" s="61"/>
      <c r="R4" s="61"/>
      <c r="S4" s="61"/>
      <c r="T4" s="61"/>
    </row>
    <row r="5" spans="1:20" s="5" customFormat="1" ht="79.5" thickBot="1" x14ac:dyDescent="0.25">
      <c r="A5" s="2" t="s">
        <v>203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3">
        <v>0.95</v>
      </c>
      <c r="I5" s="2" t="s">
        <v>17</v>
      </c>
      <c r="J5" s="2" t="s">
        <v>326</v>
      </c>
      <c r="K5" s="2" t="s">
        <v>18</v>
      </c>
      <c r="L5" s="3">
        <v>0.45</v>
      </c>
      <c r="M5" s="3">
        <v>0.5</v>
      </c>
      <c r="N5" s="3">
        <v>0.4</v>
      </c>
      <c r="O5" s="3">
        <v>0.48</v>
      </c>
      <c r="P5" s="7">
        <f>(N5+O5)/(L5+M5)</f>
        <v>0.9263157894736842</v>
      </c>
      <c r="Q5" s="4"/>
      <c r="R5" s="4"/>
      <c r="S5" s="4"/>
      <c r="T5" s="2" t="s">
        <v>342</v>
      </c>
    </row>
    <row r="6" spans="1:20" s="5" customFormat="1" ht="113.25" thickBot="1" x14ac:dyDescent="0.25">
      <c r="A6" s="2" t="s">
        <v>203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66">
        <v>6</v>
      </c>
      <c r="I6" s="67" t="s">
        <v>25</v>
      </c>
      <c r="J6" s="67" t="s">
        <v>26</v>
      </c>
      <c r="K6" s="67" t="s">
        <v>18</v>
      </c>
      <c r="L6" s="68">
        <v>0</v>
      </c>
      <c r="M6" s="69">
        <v>1</v>
      </c>
      <c r="N6" s="40">
        <v>0</v>
      </c>
      <c r="O6" s="46">
        <v>1</v>
      </c>
      <c r="P6" s="54">
        <f>(N6+O6+N7+O7+N8+O8+N9+O9+N10+O10)/(L6+M6+L7+M7+L8+M8+L9+M9+L10+M10)</f>
        <v>1</v>
      </c>
      <c r="Q6" s="4"/>
      <c r="R6" s="4"/>
      <c r="S6" s="4"/>
      <c r="T6" s="2" t="s">
        <v>343</v>
      </c>
    </row>
    <row r="7" spans="1:20" s="5" customFormat="1" ht="123.75" customHeight="1" thickBot="1" x14ac:dyDescent="0.25">
      <c r="A7" s="2" t="s">
        <v>203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70"/>
      <c r="I7" s="67" t="s">
        <v>27</v>
      </c>
      <c r="J7" s="67" t="s">
        <v>28</v>
      </c>
      <c r="K7" s="67" t="s">
        <v>18</v>
      </c>
      <c r="L7" s="68">
        <v>0</v>
      </c>
      <c r="M7" s="69">
        <v>1</v>
      </c>
      <c r="N7" s="40">
        <v>0</v>
      </c>
      <c r="O7" s="46">
        <v>1</v>
      </c>
      <c r="P7" s="59"/>
      <c r="Q7" s="4"/>
      <c r="R7" s="4"/>
      <c r="S7" s="4"/>
      <c r="T7" s="2" t="s">
        <v>343</v>
      </c>
    </row>
    <row r="8" spans="1:20" s="5" customFormat="1" ht="113.25" thickBot="1" x14ac:dyDescent="0.25">
      <c r="A8" s="2" t="s">
        <v>203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70"/>
      <c r="I8" s="67" t="s">
        <v>29</v>
      </c>
      <c r="J8" s="67" t="s">
        <v>30</v>
      </c>
      <c r="K8" s="67" t="s">
        <v>18</v>
      </c>
      <c r="L8" s="69">
        <v>1</v>
      </c>
      <c r="M8" s="69">
        <v>1</v>
      </c>
      <c r="N8" s="46">
        <v>1</v>
      </c>
      <c r="O8" s="46">
        <v>1</v>
      </c>
      <c r="P8" s="59"/>
      <c r="Q8" s="4"/>
      <c r="R8" s="4"/>
      <c r="S8" s="4"/>
      <c r="T8" s="2" t="s">
        <v>343</v>
      </c>
    </row>
    <row r="9" spans="1:20" s="5" customFormat="1" ht="109.5" customHeight="1" thickBot="1" x14ac:dyDescent="0.25">
      <c r="A9" s="2" t="s">
        <v>203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70"/>
      <c r="I9" s="67" t="s">
        <v>31</v>
      </c>
      <c r="J9" s="67" t="s">
        <v>327</v>
      </c>
      <c r="K9" s="67" t="s">
        <v>18</v>
      </c>
      <c r="L9" s="68">
        <v>0</v>
      </c>
      <c r="M9" s="69">
        <v>1</v>
      </c>
      <c r="N9" s="17">
        <v>0</v>
      </c>
      <c r="O9" s="46">
        <v>1</v>
      </c>
      <c r="P9" s="59"/>
      <c r="Q9" s="4"/>
      <c r="R9" s="4"/>
      <c r="S9" s="4"/>
      <c r="T9" s="2" t="s">
        <v>343</v>
      </c>
    </row>
    <row r="10" spans="1:20" s="5" customFormat="1" ht="111.75" customHeight="1" thickBot="1" x14ac:dyDescent="0.25">
      <c r="A10" s="2" t="s">
        <v>203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71"/>
      <c r="I10" s="67" t="s">
        <v>32</v>
      </c>
      <c r="J10" s="67" t="s">
        <v>328</v>
      </c>
      <c r="K10" s="67" t="s">
        <v>33</v>
      </c>
      <c r="L10" s="72">
        <v>0</v>
      </c>
      <c r="M10" s="69">
        <v>1</v>
      </c>
      <c r="N10" s="17">
        <v>0</v>
      </c>
      <c r="O10" s="46">
        <v>1</v>
      </c>
      <c r="P10" s="59"/>
      <c r="Q10" s="4"/>
      <c r="R10" s="4"/>
      <c r="S10" s="4"/>
      <c r="T10" s="2" t="s">
        <v>343</v>
      </c>
    </row>
    <row r="11" spans="1:20" s="5" customFormat="1" ht="102" thickBot="1" x14ac:dyDescent="0.25">
      <c r="A11" s="2" t="s">
        <v>203</v>
      </c>
      <c r="B11" s="2" t="s">
        <v>19</v>
      </c>
      <c r="C11" s="2" t="s">
        <v>20</v>
      </c>
      <c r="D11" s="2" t="s">
        <v>34</v>
      </c>
      <c r="E11" s="2" t="s">
        <v>35</v>
      </c>
      <c r="F11" s="2" t="s">
        <v>23</v>
      </c>
      <c r="G11" s="2" t="s">
        <v>36</v>
      </c>
      <c r="H11" s="56">
        <v>5</v>
      </c>
      <c r="I11" s="2" t="s">
        <v>37</v>
      </c>
      <c r="J11" s="2" t="s">
        <v>38</v>
      </c>
      <c r="K11" s="2" t="s">
        <v>33</v>
      </c>
      <c r="L11" s="17">
        <v>0</v>
      </c>
      <c r="M11" s="46">
        <v>1</v>
      </c>
      <c r="N11" s="17">
        <v>0</v>
      </c>
      <c r="O11" s="46">
        <v>1</v>
      </c>
      <c r="P11" s="59"/>
      <c r="Q11" s="4"/>
      <c r="R11" s="4"/>
      <c r="S11" s="4"/>
      <c r="T11" s="2" t="s">
        <v>343</v>
      </c>
    </row>
    <row r="12" spans="1:20" s="5" customFormat="1" ht="102" thickBot="1" x14ac:dyDescent="0.25">
      <c r="A12" s="2" t="s">
        <v>203</v>
      </c>
      <c r="B12" s="2" t="s">
        <v>19</v>
      </c>
      <c r="C12" s="2" t="s">
        <v>20</v>
      </c>
      <c r="D12" s="2" t="s">
        <v>34</v>
      </c>
      <c r="E12" s="2" t="s">
        <v>35</v>
      </c>
      <c r="F12" s="2" t="s">
        <v>23</v>
      </c>
      <c r="G12" s="2" t="s">
        <v>36</v>
      </c>
      <c r="H12" s="57"/>
      <c r="I12" s="2" t="s">
        <v>39</v>
      </c>
      <c r="J12" s="2" t="s">
        <v>40</v>
      </c>
      <c r="K12" s="2" t="s">
        <v>33</v>
      </c>
      <c r="L12" s="17">
        <v>0</v>
      </c>
      <c r="M12" s="46">
        <v>1</v>
      </c>
      <c r="N12" s="17">
        <v>0</v>
      </c>
      <c r="O12" s="46">
        <v>1</v>
      </c>
      <c r="P12" s="59"/>
      <c r="Q12" s="4"/>
      <c r="R12" s="4"/>
      <c r="S12" s="4"/>
      <c r="T12" s="2" t="s">
        <v>343</v>
      </c>
    </row>
    <row r="13" spans="1:20" s="5" customFormat="1" ht="158.25" thickBot="1" x14ac:dyDescent="0.25">
      <c r="A13" s="2" t="s">
        <v>203</v>
      </c>
      <c r="B13" s="2" t="s">
        <v>19</v>
      </c>
      <c r="C13" s="2" t="s">
        <v>20</v>
      </c>
      <c r="D13" s="2" t="s">
        <v>34</v>
      </c>
      <c r="E13" s="2" t="s">
        <v>35</v>
      </c>
      <c r="F13" s="2" t="s">
        <v>23</v>
      </c>
      <c r="G13" s="2" t="s">
        <v>36</v>
      </c>
      <c r="H13" s="57"/>
      <c r="I13" s="2" t="s">
        <v>41</v>
      </c>
      <c r="J13" s="2" t="s">
        <v>42</v>
      </c>
      <c r="K13" s="2" t="s">
        <v>33</v>
      </c>
      <c r="L13" s="17">
        <v>0</v>
      </c>
      <c r="M13" s="46">
        <v>1</v>
      </c>
      <c r="N13" s="17">
        <v>0</v>
      </c>
      <c r="O13" s="46">
        <v>1</v>
      </c>
      <c r="P13" s="59"/>
      <c r="Q13" s="4"/>
      <c r="R13" s="4"/>
      <c r="S13" s="4"/>
      <c r="T13" s="2" t="s">
        <v>343</v>
      </c>
    </row>
    <row r="14" spans="1:20" s="5" customFormat="1" ht="102" thickBot="1" x14ac:dyDescent="0.25">
      <c r="A14" s="2" t="s">
        <v>203</v>
      </c>
      <c r="B14" s="2" t="s">
        <v>19</v>
      </c>
      <c r="C14" s="2" t="s">
        <v>20</v>
      </c>
      <c r="D14" s="2" t="s">
        <v>34</v>
      </c>
      <c r="E14" s="2" t="s">
        <v>35</v>
      </c>
      <c r="F14" s="2" t="s">
        <v>23</v>
      </c>
      <c r="G14" s="2" t="s">
        <v>36</v>
      </c>
      <c r="H14" s="58"/>
      <c r="I14" s="2" t="s">
        <v>43</v>
      </c>
      <c r="J14" s="2" t="s">
        <v>38</v>
      </c>
      <c r="K14" s="2" t="s">
        <v>33</v>
      </c>
      <c r="L14" s="17">
        <v>0</v>
      </c>
      <c r="M14" s="46">
        <v>2</v>
      </c>
      <c r="N14" s="17">
        <v>0</v>
      </c>
      <c r="O14" s="46">
        <v>2</v>
      </c>
      <c r="P14" s="55"/>
      <c r="Q14" s="4"/>
      <c r="R14" s="4"/>
      <c r="S14" s="4"/>
      <c r="T14" s="2" t="s">
        <v>343</v>
      </c>
    </row>
    <row r="15" spans="1:20" s="5" customFormat="1" ht="90.75" thickBot="1" x14ac:dyDescent="0.25">
      <c r="A15" s="2" t="s">
        <v>203</v>
      </c>
      <c r="B15" s="2">
        <v>12</v>
      </c>
      <c r="C15" s="2" t="s">
        <v>44</v>
      </c>
      <c r="D15" s="2" t="s">
        <v>45</v>
      </c>
      <c r="E15" s="2" t="s">
        <v>46</v>
      </c>
      <c r="F15" s="2" t="s">
        <v>23</v>
      </c>
      <c r="G15" s="2" t="s">
        <v>47</v>
      </c>
      <c r="H15" s="56">
        <v>5</v>
      </c>
      <c r="I15" s="2" t="s">
        <v>48</v>
      </c>
      <c r="J15" s="2" t="s">
        <v>49</v>
      </c>
      <c r="K15" s="2" t="s">
        <v>18</v>
      </c>
      <c r="L15" s="17">
        <v>0</v>
      </c>
      <c r="M15" s="46">
        <v>1</v>
      </c>
      <c r="N15" s="17">
        <v>0</v>
      </c>
      <c r="O15" s="46">
        <v>1</v>
      </c>
      <c r="P15" s="54">
        <f>(N15+O15+N16+O16+N17+O17+N18+O18+N19+O19)/(L15+M15+L16+M16+L17+M17+L18+M18+L19+M19)</f>
        <v>1</v>
      </c>
      <c r="Q15" s="2"/>
      <c r="R15" s="2"/>
      <c r="S15" s="2"/>
      <c r="T15" s="2" t="s">
        <v>344</v>
      </c>
    </row>
    <row r="16" spans="1:20" s="5" customFormat="1" ht="90.75" thickBot="1" x14ac:dyDescent="0.25">
      <c r="A16" s="2" t="s">
        <v>203</v>
      </c>
      <c r="B16" s="2">
        <v>12</v>
      </c>
      <c r="C16" s="2" t="s">
        <v>44</v>
      </c>
      <c r="D16" s="2" t="s">
        <v>45</v>
      </c>
      <c r="E16" s="2" t="s">
        <v>46</v>
      </c>
      <c r="F16" s="2" t="s">
        <v>23</v>
      </c>
      <c r="G16" s="2" t="s">
        <v>47</v>
      </c>
      <c r="H16" s="57"/>
      <c r="I16" s="2" t="s">
        <v>50</v>
      </c>
      <c r="J16" s="2" t="s">
        <v>51</v>
      </c>
      <c r="K16" s="2" t="s">
        <v>18</v>
      </c>
      <c r="L16" s="17">
        <v>0</v>
      </c>
      <c r="M16" s="46">
        <v>1</v>
      </c>
      <c r="N16" s="17">
        <v>0</v>
      </c>
      <c r="O16" s="46">
        <v>1</v>
      </c>
      <c r="P16" s="59"/>
      <c r="Q16" s="2"/>
      <c r="R16" s="2"/>
      <c r="S16" s="2"/>
      <c r="T16" s="2" t="s">
        <v>344</v>
      </c>
    </row>
    <row r="17" spans="1:20" s="5" customFormat="1" ht="158.25" thickBot="1" x14ac:dyDescent="0.25">
      <c r="A17" s="2" t="s">
        <v>203</v>
      </c>
      <c r="B17" s="2">
        <v>12</v>
      </c>
      <c r="C17" s="2" t="s">
        <v>44</v>
      </c>
      <c r="D17" s="2" t="s">
        <v>45</v>
      </c>
      <c r="E17" s="2" t="s">
        <v>46</v>
      </c>
      <c r="F17" s="2" t="s">
        <v>23</v>
      </c>
      <c r="G17" s="2" t="s">
        <v>47</v>
      </c>
      <c r="H17" s="57"/>
      <c r="I17" s="2" t="s">
        <v>52</v>
      </c>
      <c r="J17" s="2" t="s">
        <v>49</v>
      </c>
      <c r="K17" s="2" t="s">
        <v>18</v>
      </c>
      <c r="L17" s="17">
        <v>0</v>
      </c>
      <c r="M17" s="46">
        <v>1</v>
      </c>
      <c r="N17" s="17">
        <v>0</v>
      </c>
      <c r="O17" s="46">
        <v>1</v>
      </c>
      <c r="P17" s="59"/>
      <c r="Q17" s="2"/>
      <c r="R17" s="2"/>
      <c r="S17" s="2"/>
      <c r="T17" s="2" t="s">
        <v>344</v>
      </c>
    </row>
    <row r="18" spans="1:20" s="5" customFormat="1" ht="90.75" thickBot="1" x14ac:dyDescent="0.25">
      <c r="A18" s="2" t="s">
        <v>203</v>
      </c>
      <c r="B18" s="2">
        <v>12</v>
      </c>
      <c r="C18" s="2" t="s">
        <v>44</v>
      </c>
      <c r="D18" s="2" t="s">
        <v>45</v>
      </c>
      <c r="E18" s="2" t="s">
        <v>46</v>
      </c>
      <c r="F18" s="2" t="s">
        <v>23</v>
      </c>
      <c r="G18" s="2" t="s">
        <v>47</v>
      </c>
      <c r="H18" s="57"/>
      <c r="I18" s="2" t="s">
        <v>53</v>
      </c>
      <c r="J18" s="2" t="s">
        <v>49</v>
      </c>
      <c r="K18" s="2" t="s">
        <v>18</v>
      </c>
      <c r="L18" s="40">
        <v>0</v>
      </c>
      <c r="M18" s="46">
        <v>1</v>
      </c>
      <c r="N18" s="17">
        <v>0</v>
      </c>
      <c r="O18" s="46">
        <v>1</v>
      </c>
      <c r="P18" s="59"/>
      <c r="Q18" s="4"/>
      <c r="R18" s="4"/>
      <c r="S18" s="4"/>
      <c r="T18" s="2" t="s">
        <v>344</v>
      </c>
    </row>
    <row r="19" spans="1:20" s="5" customFormat="1" ht="90.75" thickBot="1" x14ac:dyDescent="0.25">
      <c r="A19" s="2" t="s">
        <v>203</v>
      </c>
      <c r="B19" s="2">
        <v>12</v>
      </c>
      <c r="C19" s="2" t="s">
        <v>44</v>
      </c>
      <c r="D19" s="2" t="s">
        <v>45</v>
      </c>
      <c r="E19" s="2" t="s">
        <v>46</v>
      </c>
      <c r="F19" s="2" t="s">
        <v>23</v>
      </c>
      <c r="G19" s="2" t="s">
        <v>47</v>
      </c>
      <c r="H19" s="58"/>
      <c r="I19" s="2" t="s">
        <v>54</v>
      </c>
      <c r="J19" s="2" t="s">
        <v>49</v>
      </c>
      <c r="K19" s="2" t="s">
        <v>18</v>
      </c>
      <c r="L19" s="17">
        <v>0</v>
      </c>
      <c r="M19" s="46">
        <v>1</v>
      </c>
      <c r="N19" s="17">
        <v>0</v>
      </c>
      <c r="O19" s="46">
        <v>1</v>
      </c>
      <c r="P19" s="55"/>
      <c r="Q19" s="4"/>
      <c r="R19" s="4"/>
      <c r="S19" s="4"/>
      <c r="T19" s="2" t="s">
        <v>344</v>
      </c>
    </row>
    <row r="20" spans="1:20" s="5" customFormat="1" ht="158.25" thickBot="1" x14ac:dyDescent="0.25">
      <c r="A20" s="2" t="s">
        <v>203</v>
      </c>
      <c r="B20" s="2">
        <v>3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56">
        <v>7</v>
      </c>
      <c r="I20" s="2" t="s">
        <v>60</v>
      </c>
      <c r="J20" s="2" t="s">
        <v>61</v>
      </c>
      <c r="K20" s="2" t="s">
        <v>18</v>
      </c>
      <c r="L20" s="17">
        <v>0</v>
      </c>
      <c r="M20" s="46">
        <v>1</v>
      </c>
      <c r="N20" s="17">
        <v>0</v>
      </c>
      <c r="O20" s="46">
        <v>1</v>
      </c>
      <c r="P20" s="54">
        <f>(N20+O20+N21+O21+N22+O22)/(L20+M20+L21+M21+L22+M22)</f>
        <v>1</v>
      </c>
      <c r="Q20" s="2"/>
      <c r="R20" s="2"/>
      <c r="S20" s="2"/>
      <c r="T20" s="2" t="s">
        <v>344</v>
      </c>
    </row>
    <row r="21" spans="1:20" s="5" customFormat="1" ht="158.25" thickBot="1" x14ac:dyDescent="0.25">
      <c r="A21" s="2" t="s">
        <v>203</v>
      </c>
      <c r="B21" s="2">
        <v>3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57"/>
      <c r="I21" s="2" t="s">
        <v>62</v>
      </c>
      <c r="J21" s="2" t="s">
        <v>61</v>
      </c>
      <c r="K21" s="2" t="s">
        <v>63</v>
      </c>
      <c r="L21" s="46">
        <v>5</v>
      </c>
      <c r="M21" s="17">
        <v>0</v>
      </c>
      <c r="N21" s="46">
        <v>5</v>
      </c>
      <c r="O21" s="17">
        <v>0</v>
      </c>
      <c r="P21" s="59"/>
      <c r="Q21" s="2"/>
      <c r="R21" s="2"/>
      <c r="S21" s="2"/>
      <c r="T21" s="2" t="s">
        <v>344</v>
      </c>
    </row>
    <row r="22" spans="1:20" s="5" customFormat="1" ht="158.25" thickBot="1" x14ac:dyDescent="0.25">
      <c r="A22" s="2" t="s">
        <v>203</v>
      </c>
      <c r="B22" s="2">
        <v>3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58"/>
      <c r="I22" s="2" t="s">
        <v>64</v>
      </c>
      <c r="J22" s="2" t="s">
        <v>61</v>
      </c>
      <c r="K22" s="2" t="s">
        <v>63</v>
      </c>
      <c r="L22" s="17">
        <v>0</v>
      </c>
      <c r="M22" s="46">
        <v>1</v>
      </c>
      <c r="N22" s="17">
        <v>0</v>
      </c>
      <c r="O22" s="46">
        <v>1</v>
      </c>
      <c r="P22" s="55"/>
      <c r="Q22" s="2"/>
      <c r="R22" s="2"/>
      <c r="S22" s="2"/>
      <c r="T22" s="2" t="s">
        <v>344</v>
      </c>
    </row>
    <row r="23" spans="1:20" s="5" customFormat="1" ht="113.25" thickBot="1" x14ac:dyDescent="0.25">
      <c r="A23" s="2" t="s">
        <v>203</v>
      </c>
      <c r="B23" s="2" t="s">
        <v>65</v>
      </c>
      <c r="C23" s="2" t="s">
        <v>20</v>
      </c>
      <c r="D23" s="2" t="s">
        <v>66</v>
      </c>
      <c r="E23" s="2" t="s">
        <v>67</v>
      </c>
      <c r="F23" s="2" t="s">
        <v>23</v>
      </c>
      <c r="G23" s="2" t="s">
        <v>68</v>
      </c>
      <c r="H23" s="56">
        <v>5</v>
      </c>
      <c r="I23" s="2" t="s">
        <v>69</v>
      </c>
      <c r="J23" s="2" t="s">
        <v>70</v>
      </c>
      <c r="K23" s="2" t="s">
        <v>18</v>
      </c>
      <c r="L23" s="17">
        <v>0</v>
      </c>
      <c r="M23" s="46">
        <v>1</v>
      </c>
      <c r="N23" s="17">
        <v>0</v>
      </c>
      <c r="O23" s="46">
        <v>1</v>
      </c>
      <c r="P23" s="54">
        <f>(N23+O23+N24+O24+N25+O25+N26+O26+N27+O27)/(L23+M23+L24+M24+L25+M25+L26+M26+L27+M27)</f>
        <v>1</v>
      </c>
      <c r="Q23" s="4"/>
      <c r="R23" s="4"/>
      <c r="S23" s="4"/>
      <c r="T23" s="8" t="s">
        <v>345</v>
      </c>
    </row>
    <row r="24" spans="1:20" s="5" customFormat="1" ht="79.5" thickBot="1" x14ac:dyDescent="0.25">
      <c r="A24" s="2" t="s">
        <v>203</v>
      </c>
      <c r="B24" s="2" t="s">
        <v>65</v>
      </c>
      <c r="C24" s="2" t="s">
        <v>20</v>
      </c>
      <c r="D24" s="2" t="s">
        <v>66</v>
      </c>
      <c r="E24" s="2" t="s">
        <v>67</v>
      </c>
      <c r="F24" s="2" t="s">
        <v>23</v>
      </c>
      <c r="G24" s="2" t="s">
        <v>68</v>
      </c>
      <c r="H24" s="57"/>
      <c r="I24" s="2" t="s">
        <v>71</v>
      </c>
      <c r="J24" s="2" t="s">
        <v>70</v>
      </c>
      <c r="K24" s="2" t="s">
        <v>18</v>
      </c>
      <c r="L24" s="17">
        <v>0</v>
      </c>
      <c r="M24" s="46">
        <v>1</v>
      </c>
      <c r="N24" s="17">
        <v>0</v>
      </c>
      <c r="O24" s="46">
        <v>1</v>
      </c>
      <c r="P24" s="59"/>
      <c r="Q24" s="4"/>
      <c r="R24" s="4"/>
      <c r="S24" s="4"/>
      <c r="T24" s="8" t="s">
        <v>345</v>
      </c>
    </row>
    <row r="25" spans="1:20" s="5" customFormat="1" ht="79.5" thickBot="1" x14ac:dyDescent="0.25">
      <c r="A25" s="2" t="s">
        <v>203</v>
      </c>
      <c r="B25" s="2" t="s">
        <v>65</v>
      </c>
      <c r="C25" s="2" t="s">
        <v>20</v>
      </c>
      <c r="D25" s="2" t="s">
        <v>66</v>
      </c>
      <c r="E25" s="2" t="s">
        <v>67</v>
      </c>
      <c r="F25" s="2" t="s">
        <v>23</v>
      </c>
      <c r="G25" s="2" t="s">
        <v>68</v>
      </c>
      <c r="H25" s="57"/>
      <c r="I25" s="18" t="s">
        <v>72</v>
      </c>
      <c r="J25" s="2" t="s">
        <v>70</v>
      </c>
      <c r="K25" s="2" t="s">
        <v>18</v>
      </c>
      <c r="L25" s="17">
        <v>0</v>
      </c>
      <c r="M25" s="46">
        <v>1</v>
      </c>
      <c r="N25" s="40">
        <v>0</v>
      </c>
      <c r="O25" s="46">
        <v>1</v>
      </c>
      <c r="P25" s="59"/>
      <c r="Q25" s="4"/>
      <c r="R25" s="4"/>
      <c r="S25" s="4"/>
      <c r="T25" s="8" t="s">
        <v>345</v>
      </c>
    </row>
    <row r="26" spans="1:20" s="5" customFormat="1" ht="79.5" thickBot="1" x14ac:dyDescent="0.25">
      <c r="A26" s="2" t="s">
        <v>203</v>
      </c>
      <c r="B26" s="2" t="s">
        <v>65</v>
      </c>
      <c r="C26" s="2" t="s">
        <v>20</v>
      </c>
      <c r="D26" s="2" t="s">
        <v>66</v>
      </c>
      <c r="E26" s="2" t="s">
        <v>67</v>
      </c>
      <c r="F26" s="2" t="s">
        <v>23</v>
      </c>
      <c r="G26" s="2" t="s">
        <v>68</v>
      </c>
      <c r="H26" s="57"/>
      <c r="I26" s="18" t="s">
        <v>73</v>
      </c>
      <c r="J26" s="2" t="s">
        <v>70</v>
      </c>
      <c r="K26" s="2" t="s">
        <v>18</v>
      </c>
      <c r="L26" s="17">
        <v>0</v>
      </c>
      <c r="M26" s="46">
        <v>1</v>
      </c>
      <c r="N26" s="40">
        <v>0</v>
      </c>
      <c r="O26" s="46">
        <v>1</v>
      </c>
      <c r="P26" s="59"/>
      <c r="Q26" s="4"/>
      <c r="R26" s="4"/>
      <c r="S26" s="4"/>
      <c r="T26" s="8" t="s">
        <v>345</v>
      </c>
    </row>
    <row r="27" spans="1:20" s="5" customFormat="1" ht="79.5" thickBot="1" x14ac:dyDescent="0.25">
      <c r="A27" s="2" t="s">
        <v>203</v>
      </c>
      <c r="B27" s="2" t="s">
        <v>65</v>
      </c>
      <c r="C27" s="2" t="s">
        <v>20</v>
      </c>
      <c r="D27" s="2" t="s">
        <v>66</v>
      </c>
      <c r="E27" s="2" t="s">
        <v>67</v>
      </c>
      <c r="F27" s="2" t="s">
        <v>23</v>
      </c>
      <c r="G27" s="2" t="s">
        <v>68</v>
      </c>
      <c r="H27" s="58"/>
      <c r="I27" s="18" t="s">
        <v>74</v>
      </c>
      <c r="J27" s="2" t="s">
        <v>70</v>
      </c>
      <c r="K27" s="2" t="s">
        <v>18</v>
      </c>
      <c r="L27" s="17">
        <v>0</v>
      </c>
      <c r="M27" s="46">
        <v>1</v>
      </c>
      <c r="N27" s="40">
        <v>0</v>
      </c>
      <c r="O27" s="46">
        <v>1</v>
      </c>
      <c r="P27" s="55"/>
      <c r="Q27" s="4"/>
      <c r="R27" s="4"/>
      <c r="S27" s="4"/>
      <c r="T27" s="8" t="s">
        <v>345</v>
      </c>
    </row>
    <row r="28" spans="1:20" s="5" customFormat="1" ht="113.25" thickBot="1" x14ac:dyDescent="0.25">
      <c r="A28" s="2" t="s">
        <v>203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23</v>
      </c>
      <c r="G28" s="2" t="s">
        <v>79</v>
      </c>
      <c r="H28" s="56">
        <v>5</v>
      </c>
      <c r="I28" s="2" t="s">
        <v>80</v>
      </c>
      <c r="J28" s="2" t="s">
        <v>81</v>
      </c>
      <c r="K28" s="2" t="s">
        <v>18</v>
      </c>
      <c r="L28" s="17">
        <v>0</v>
      </c>
      <c r="M28" s="46">
        <v>1</v>
      </c>
      <c r="N28" s="17">
        <v>0</v>
      </c>
      <c r="O28" s="46">
        <v>1</v>
      </c>
      <c r="P28" s="54">
        <f>(N28+O28+N29+O29+N30+O30+N31+O31+N32+O32)/(L28+M28+L29+M29+L30+M30+L31+M31+L32+M32)</f>
        <v>1</v>
      </c>
      <c r="Q28" s="2"/>
      <c r="R28" s="2"/>
      <c r="S28" s="2"/>
      <c r="T28" s="8" t="s">
        <v>329</v>
      </c>
    </row>
    <row r="29" spans="1:20" s="5" customFormat="1" ht="113.25" thickBot="1" x14ac:dyDescent="0.25">
      <c r="A29" s="2" t="s">
        <v>203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23</v>
      </c>
      <c r="G29" s="2" t="s">
        <v>79</v>
      </c>
      <c r="H29" s="57"/>
      <c r="I29" s="2" t="s">
        <v>82</v>
      </c>
      <c r="J29" s="2" t="s">
        <v>70</v>
      </c>
      <c r="K29" s="2" t="s">
        <v>18</v>
      </c>
      <c r="L29" s="17">
        <v>0</v>
      </c>
      <c r="M29" s="46">
        <v>1</v>
      </c>
      <c r="N29" s="17">
        <v>0</v>
      </c>
      <c r="O29" s="46">
        <v>1</v>
      </c>
      <c r="P29" s="59"/>
      <c r="Q29" s="2"/>
      <c r="R29" s="2"/>
      <c r="S29" s="2"/>
      <c r="T29" s="8" t="s">
        <v>345</v>
      </c>
    </row>
    <row r="30" spans="1:20" s="5" customFormat="1" ht="113.25" thickBot="1" x14ac:dyDescent="0.25">
      <c r="A30" s="2" t="s">
        <v>203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23</v>
      </c>
      <c r="G30" s="2" t="s">
        <v>79</v>
      </c>
      <c r="H30" s="57"/>
      <c r="I30" s="2" t="s">
        <v>83</v>
      </c>
      <c r="J30" s="2" t="s">
        <v>70</v>
      </c>
      <c r="K30" s="2" t="s">
        <v>18</v>
      </c>
      <c r="L30" s="46">
        <v>1</v>
      </c>
      <c r="M30" s="40">
        <v>0</v>
      </c>
      <c r="N30" s="46">
        <v>1</v>
      </c>
      <c r="O30" s="41">
        <v>0</v>
      </c>
      <c r="P30" s="59"/>
      <c r="Q30" s="4"/>
      <c r="R30" s="4"/>
      <c r="S30" s="4"/>
      <c r="T30" s="8" t="s">
        <v>345</v>
      </c>
    </row>
    <row r="31" spans="1:20" s="5" customFormat="1" ht="57" thickBot="1" x14ac:dyDescent="0.25">
      <c r="A31" s="2" t="s">
        <v>203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23</v>
      </c>
      <c r="G31" s="2" t="s">
        <v>79</v>
      </c>
      <c r="H31" s="57"/>
      <c r="I31" s="2" t="s">
        <v>84</v>
      </c>
      <c r="J31" s="2" t="s">
        <v>70</v>
      </c>
      <c r="K31" s="2" t="s">
        <v>18</v>
      </c>
      <c r="L31" s="42">
        <v>0</v>
      </c>
      <c r="M31" s="46">
        <v>1</v>
      </c>
      <c r="N31" s="17">
        <v>0</v>
      </c>
      <c r="O31" s="46">
        <v>1</v>
      </c>
      <c r="P31" s="59"/>
      <c r="Q31" s="2"/>
      <c r="R31" s="2"/>
      <c r="S31" s="2"/>
      <c r="T31" s="8" t="s">
        <v>345</v>
      </c>
    </row>
    <row r="32" spans="1:20" s="5" customFormat="1" ht="79.5" thickBot="1" x14ac:dyDescent="0.25">
      <c r="A32" s="2" t="s">
        <v>203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23</v>
      </c>
      <c r="G32" s="2" t="s">
        <v>79</v>
      </c>
      <c r="H32" s="58"/>
      <c r="I32" s="2" t="s">
        <v>85</v>
      </c>
      <c r="J32" s="2" t="s">
        <v>86</v>
      </c>
      <c r="K32" s="2" t="s">
        <v>18</v>
      </c>
      <c r="L32" s="17">
        <v>0</v>
      </c>
      <c r="M32" s="46">
        <v>1</v>
      </c>
      <c r="N32" s="17">
        <v>0</v>
      </c>
      <c r="O32" s="46">
        <v>1</v>
      </c>
      <c r="P32" s="55"/>
      <c r="Q32" s="2"/>
      <c r="R32" s="2"/>
      <c r="S32" s="2"/>
      <c r="T32" s="8" t="s">
        <v>345</v>
      </c>
    </row>
    <row r="33" spans="1:20" s="5" customFormat="1" ht="124.5" thickBot="1" x14ac:dyDescent="0.25">
      <c r="A33" s="2" t="s">
        <v>203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15</v>
      </c>
      <c r="G33" s="2" t="s">
        <v>91</v>
      </c>
      <c r="H33" s="3">
        <v>0.95</v>
      </c>
      <c r="I33" s="8" t="s">
        <v>92</v>
      </c>
      <c r="J33" s="2" t="s">
        <v>330</v>
      </c>
      <c r="K33" s="2" t="s">
        <v>93</v>
      </c>
      <c r="L33" s="47">
        <v>0.47499999999999998</v>
      </c>
      <c r="M33" s="47">
        <v>0.47499999999999998</v>
      </c>
      <c r="N33" s="47">
        <v>0.47499999999999998</v>
      </c>
      <c r="O33" s="47">
        <v>0.47499999999999998</v>
      </c>
      <c r="P33" s="3">
        <f>(N33+O33)/(L33+M33)</f>
        <v>1</v>
      </c>
      <c r="Q33" s="2"/>
      <c r="R33" s="2"/>
      <c r="S33" s="2"/>
      <c r="T33" s="2" t="s">
        <v>346</v>
      </c>
    </row>
    <row r="34" spans="1:20" s="5" customFormat="1" ht="147" thickBot="1" x14ac:dyDescent="0.25">
      <c r="A34" s="2" t="s">
        <v>203</v>
      </c>
      <c r="B34" s="2">
        <v>8</v>
      </c>
      <c r="C34" s="2" t="s">
        <v>94</v>
      </c>
      <c r="D34" s="8" t="s">
        <v>95</v>
      </c>
      <c r="E34" s="2" t="s">
        <v>96</v>
      </c>
      <c r="F34" s="2" t="s">
        <v>15</v>
      </c>
      <c r="G34" s="2" t="s">
        <v>97</v>
      </c>
      <c r="H34" s="51">
        <v>0.9</v>
      </c>
      <c r="I34" s="2" t="s">
        <v>98</v>
      </c>
      <c r="J34" s="2" t="s">
        <v>99</v>
      </c>
      <c r="K34" s="2" t="s">
        <v>18</v>
      </c>
      <c r="L34" s="3">
        <v>0.15</v>
      </c>
      <c r="M34" s="3">
        <v>0.15</v>
      </c>
      <c r="N34" s="3">
        <v>0.15</v>
      </c>
      <c r="O34" s="3">
        <v>0.15</v>
      </c>
      <c r="P34" s="51">
        <f>(N34+O34+N35+O35+N36+O36)/(L34+M34+L35+M35+L36+M36)</f>
        <v>1</v>
      </c>
      <c r="Q34" s="4"/>
      <c r="R34" s="4"/>
      <c r="S34" s="4"/>
      <c r="T34" s="2" t="s">
        <v>347</v>
      </c>
    </row>
    <row r="35" spans="1:20" s="5" customFormat="1" ht="147" thickBot="1" x14ac:dyDescent="0.25">
      <c r="A35" s="2" t="s">
        <v>203</v>
      </c>
      <c r="B35" s="2">
        <v>8</v>
      </c>
      <c r="C35" s="2" t="s">
        <v>94</v>
      </c>
      <c r="D35" s="8" t="s">
        <v>95</v>
      </c>
      <c r="E35" s="2" t="s">
        <v>96</v>
      </c>
      <c r="F35" s="2" t="s">
        <v>15</v>
      </c>
      <c r="G35" s="2" t="s">
        <v>97</v>
      </c>
      <c r="H35" s="52"/>
      <c r="I35" s="2" t="s">
        <v>100</v>
      </c>
      <c r="J35" s="2" t="s">
        <v>99</v>
      </c>
      <c r="K35" s="2" t="s">
        <v>18</v>
      </c>
      <c r="L35" s="3">
        <v>0.15</v>
      </c>
      <c r="M35" s="3">
        <v>0.15</v>
      </c>
      <c r="N35" s="3">
        <v>0.15</v>
      </c>
      <c r="O35" s="3">
        <v>0.15</v>
      </c>
      <c r="P35" s="52"/>
      <c r="Q35" s="4"/>
      <c r="R35" s="4"/>
      <c r="S35" s="4"/>
      <c r="T35" s="2" t="s">
        <v>347</v>
      </c>
    </row>
    <row r="36" spans="1:20" s="5" customFormat="1" ht="147" thickBot="1" x14ac:dyDescent="0.25">
      <c r="A36" s="2" t="s">
        <v>203</v>
      </c>
      <c r="B36" s="2">
        <v>8</v>
      </c>
      <c r="C36" s="2" t="s">
        <v>94</v>
      </c>
      <c r="D36" s="8" t="s">
        <v>95</v>
      </c>
      <c r="E36" s="2" t="s">
        <v>96</v>
      </c>
      <c r="F36" s="2" t="s">
        <v>15</v>
      </c>
      <c r="G36" s="2" t="s">
        <v>97</v>
      </c>
      <c r="H36" s="53"/>
      <c r="I36" s="2" t="s">
        <v>101</v>
      </c>
      <c r="J36" s="2" t="s">
        <v>99</v>
      </c>
      <c r="K36" s="2" t="s">
        <v>18</v>
      </c>
      <c r="L36" s="3">
        <v>0.15</v>
      </c>
      <c r="M36" s="3">
        <v>0.15</v>
      </c>
      <c r="N36" s="3">
        <v>0.15</v>
      </c>
      <c r="O36" s="3">
        <v>0.15</v>
      </c>
      <c r="P36" s="53"/>
      <c r="Q36" s="4"/>
      <c r="R36" s="4"/>
      <c r="S36" s="4"/>
      <c r="T36" s="2" t="s">
        <v>347</v>
      </c>
    </row>
    <row r="37" spans="1:20" s="5" customFormat="1" ht="90.75" thickBot="1" x14ac:dyDescent="0.25">
      <c r="A37" s="2" t="s">
        <v>203</v>
      </c>
      <c r="B37" s="2">
        <v>8</v>
      </c>
      <c r="C37" s="2" t="s">
        <v>94</v>
      </c>
      <c r="D37" s="2" t="s">
        <v>102</v>
      </c>
      <c r="E37" s="2" t="s">
        <v>103</v>
      </c>
      <c r="F37" s="2" t="s">
        <v>23</v>
      </c>
      <c r="G37" s="2" t="s">
        <v>104</v>
      </c>
      <c r="H37" s="2">
        <v>1</v>
      </c>
      <c r="I37" s="2" t="s">
        <v>105</v>
      </c>
      <c r="J37" s="2" t="s">
        <v>99</v>
      </c>
      <c r="K37" s="2" t="s">
        <v>18</v>
      </c>
      <c r="L37" s="16">
        <v>0</v>
      </c>
      <c r="M37" s="46">
        <v>1</v>
      </c>
      <c r="N37" s="16">
        <v>0</v>
      </c>
      <c r="O37" s="45">
        <v>0.9</v>
      </c>
      <c r="P37" s="3">
        <f>(N37+O37)/(L37+M37)</f>
        <v>0.9</v>
      </c>
      <c r="Q37" s="2"/>
      <c r="R37" s="2"/>
      <c r="S37" s="2"/>
      <c r="T37" s="2" t="s">
        <v>347</v>
      </c>
    </row>
    <row r="38" spans="1:20" s="5" customFormat="1" ht="68.25" thickBot="1" x14ac:dyDescent="0.25">
      <c r="A38" s="2" t="s">
        <v>203</v>
      </c>
      <c r="B38" s="2" t="s">
        <v>106</v>
      </c>
      <c r="C38" s="2" t="s">
        <v>12</v>
      </c>
      <c r="D38" s="8" t="s">
        <v>107</v>
      </c>
      <c r="E38" s="2" t="s">
        <v>108</v>
      </c>
      <c r="F38" s="2" t="s">
        <v>15</v>
      </c>
      <c r="G38" s="2" t="s">
        <v>109</v>
      </c>
      <c r="H38" s="3">
        <v>0.5</v>
      </c>
      <c r="I38" s="2" t="s">
        <v>110</v>
      </c>
      <c r="J38" s="2" t="s">
        <v>331</v>
      </c>
      <c r="K38" s="2" t="s">
        <v>18</v>
      </c>
      <c r="L38" s="3">
        <v>0.2</v>
      </c>
      <c r="M38" s="3">
        <v>0.3</v>
      </c>
      <c r="N38" s="3">
        <v>0.2</v>
      </c>
      <c r="O38" s="3">
        <v>0.3</v>
      </c>
      <c r="P38" s="3">
        <f t="shared" ref="P38:P40" si="0">(N38+O38)/(L38+M38)</f>
        <v>1</v>
      </c>
      <c r="Q38" s="2"/>
      <c r="R38" s="2"/>
      <c r="S38" s="2"/>
      <c r="T38" s="2" t="s">
        <v>348</v>
      </c>
    </row>
    <row r="39" spans="1:20" s="5" customFormat="1" ht="68.25" thickBot="1" x14ac:dyDescent="0.25">
      <c r="A39" s="2" t="s">
        <v>203</v>
      </c>
      <c r="B39" s="2" t="s">
        <v>106</v>
      </c>
      <c r="C39" s="2" t="s">
        <v>12</v>
      </c>
      <c r="D39" s="8" t="s">
        <v>111</v>
      </c>
      <c r="E39" s="2" t="s">
        <v>112</v>
      </c>
      <c r="F39" s="2" t="s">
        <v>15</v>
      </c>
      <c r="G39" s="2" t="s">
        <v>113</v>
      </c>
      <c r="H39" s="3">
        <v>1</v>
      </c>
      <c r="I39" s="2" t="s">
        <v>114</v>
      </c>
      <c r="J39" s="2" t="s">
        <v>99</v>
      </c>
      <c r="K39" s="2" t="s">
        <v>18</v>
      </c>
      <c r="L39" s="3">
        <v>1</v>
      </c>
      <c r="M39" s="15">
        <v>0</v>
      </c>
      <c r="N39" s="3">
        <v>1</v>
      </c>
      <c r="O39" s="15">
        <v>0</v>
      </c>
      <c r="P39" s="3">
        <f t="shared" si="0"/>
        <v>1</v>
      </c>
      <c r="Q39" s="2"/>
      <c r="R39" s="2"/>
      <c r="S39" s="2"/>
      <c r="T39" s="2" t="s">
        <v>349</v>
      </c>
    </row>
    <row r="40" spans="1:20" s="5" customFormat="1" ht="102" thickBot="1" x14ac:dyDescent="0.25">
      <c r="A40" s="2" t="s">
        <v>203</v>
      </c>
      <c r="B40" s="2" t="s">
        <v>106</v>
      </c>
      <c r="C40" s="2" t="s">
        <v>115</v>
      </c>
      <c r="D40" s="8" t="s">
        <v>116</v>
      </c>
      <c r="E40" s="2" t="s">
        <v>117</v>
      </c>
      <c r="F40" s="2" t="s">
        <v>15</v>
      </c>
      <c r="G40" s="2" t="s">
        <v>118</v>
      </c>
      <c r="H40" s="3">
        <v>1</v>
      </c>
      <c r="I40" s="2" t="s">
        <v>119</v>
      </c>
      <c r="J40" s="2" t="s">
        <v>99</v>
      </c>
      <c r="K40" s="2" t="s">
        <v>18</v>
      </c>
      <c r="L40" s="15">
        <v>0</v>
      </c>
      <c r="M40" s="3">
        <v>1</v>
      </c>
      <c r="N40" s="15">
        <v>0</v>
      </c>
      <c r="O40" s="3">
        <v>1</v>
      </c>
      <c r="P40" s="3">
        <f t="shared" si="0"/>
        <v>1</v>
      </c>
      <c r="Q40" s="4"/>
      <c r="R40" s="4"/>
      <c r="S40" s="4"/>
      <c r="T40" s="2" t="s">
        <v>349</v>
      </c>
    </row>
    <row r="41" spans="1:20" s="5" customFormat="1" ht="270.75" thickBot="1" x14ac:dyDescent="0.25">
      <c r="A41" s="2" t="s">
        <v>203</v>
      </c>
      <c r="B41" s="2" t="s">
        <v>106</v>
      </c>
      <c r="C41" s="2" t="s">
        <v>12</v>
      </c>
      <c r="D41" s="2" t="s">
        <v>334</v>
      </c>
      <c r="E41" s="2" t="s">
        <v>120</v>
      </c>
      <c r="F41" s="2" t="s">
        <v>15</v>
      </c>
      <c r="G41" s="2" t="s">
        <v>121</v>
      </c>
      <c r="H41" s="51">
        <v>1</v>
      </c>
      <c r="I41" s="2" t="s">
        <v>122</v>
      </c>
      <c r="J41" s="2" t="s">
        <v>99</v>
      </c>
      <c r="K41" s="2" t="s">
        <v>18</v>
      </c>
      <c r="L41" s="50">
        <v>0.35</v>
      </c>
      <c r="M41" s="50">
        <v>0.4</v>
      </c>
      <c r="N41" s="3">
        <v>0.35</v>
      </c>
      <c r="O41" s="3">
        <v>0.4</v>
      </c>
      <c r="P41" s="51">
        <f>(N41+O41+N42+O42)/(L41+M41+L42+M42)</f>
        <v>0.75</v>
      </c>
      <c r="Q41" s="19" t="s">
        <v>123</v>
      </c>
      <c r="R41" s="19" t="s">
        <v>124</v>
      </c>
      <c r="S41" s="64"/>
      <c r="T41" s="2" t="s">
        <v>349</v>
      </c>
    </row>
    <row r="42" spans="1:20" s="5" customFormat="1" ht="270.75" thickBot="1" x14ac:dyDescent="0.25">
      <c r="A42" s="2" t="s">
        <v>203</v>
      </c>
      <c r="B42" s="2" t="s">
        <v>106</v>
      </c>
      <c r="C42" s="2" t="s">
        <v>12</v>
      </c>
      <c r="D42" s="2" t="s">
        <v>334</v>
      </c>
      <c r="E42" s="2" t="s">
        <v>120</v>
      </c>
      <c r="F42" s="2" t="s">
        <v>15</v>
      </c>
      <c r="G42" s="2" t="s">
        <v>121</v>
      </c>
      <c r="H42" s="53"/>
      <c r="I42" s="8" t="s">
        <v>125</v>
      </c>
      <c r="J42" s="2" t="s">
        <v>99</v>
      </c>
      <c r="K42" s="2" t="s">
        <v>18</v>
      </c>
      <c r="L42" s="15">
        <v>0</v>
      </c>
      <c r="M42" s="50">
        <v>0.25</v>
      </c>
      <c r="N42" s="15">
        <v>0</v>
      </c>
      <c r="O42" s="3">
        <v>0</v>
      </c>
      <c r="P42" s="53"/>
      <c r="Q42" s="19" t="s">
        <v>123</v>
      </c>
      <c r="R42" s="19" t="s">
        <v>124</v>
      </c>
      <c r="S42" s="64"/>
      <c r="T42" s="2" t="s">
        <v>349</v>
      </c>
    </row>
    <row r="43" spans="1:20" s="5" customFormat="1" ht="147" thickBot="1" x14ac:dyDescent="0.25">
      <c r="A43" s="2" t="s">
        <v>203</v>
      </c>
      <c r="B43" s="2" t="s">
        <v>126</v>
      </c>
      <c r="C43" s="2" t="s">
        <v>12</v>
      </c>
      <c r="D43" s="8" t="s">
        <v>127</v>
      </c>
      <c r="E43" s="8" t="s">
        <v>46</v>
      </c>
      <c r="F43" s="8" t="s">
        <v>23</v>
      </c>
      <c r="G43" s="2" t="s">
        <v>128</v>
      </c>
      <c r="H43" s="2">
        <v>1</v>
      </c>
      <c r="I43" s="8" t="s">
        <v>129</v>
      </c>
      <c r="J43" s="2" t="s">
        <v>99</v>
      </c>
      <c r="K43" s="2" t="s">
        <v>18</v>
      </c>
      <c r="L43" s="17">
        <v>0</v>
      </c>
      <c r="M43" s="46">
        <v>1</v>
      </c>
      <c r="N43" s="17">
        <v>0</v>
      </c>
      <c r="O43" s="46">
        <v>1</v>
      </c>
      <c r="P43" s="3">
        <f>(N43+O43)/(L43+M43)</f>
        <v>1</v>
      </c>
      <c r="Q43" s="2"/>
      <c r="R43" s="2"/>
      <c r="S43" s="2"/>
      <c r="T43" s="2" t="s">
        <v>349</v>
      </c>
    </row>
    <row r="44" spans="1:20" s="5" customFormat="1" ht="68.25" thickBot="1" x14ac:dyDescent="0.25">
      <c r="A44" s="2" t="s">
        <v>203</v>
      </c>
      <c r="B44" s="2" t="s">
        <v>130</v>
      </c>
      <c r="C44" s="2" t="s">
        <v>131</v>
      </c>
      <c r="D44" s="8" t="s">
        <v>132</v>
      </c>
      <c r="E44" s="8" t="s">
        <v>133</v>
      </c>
      <c r="F44" s="2" t="s">
        <v>15</v>
      </c>
      <c r="G44" s="2" t="s">
        <v>134</v>
      </c>
      <c r="H44" s="51">
        <v>0.4</v>
      </c>
      <c r="I44" s="8" t="s">
        <v>135</v>
      </c>
      <c r="J44" s="2" t="s">
        <v>332</v>
      </c>
      <c r="K44" s="2" t="s">
        <v>18</v>
      </c>
      <c r="L44" s="3">
        <v>0.23</v>
      </c>
      <c r="M44" s="3">
        <v>7.0000000000000007E-2</v>
      </c>
      <c r="N44" s="3">
        <v>0.2</v>
      </c>
      <c r="O44" s="3">
        <v>0.06</v>
      </c>
      <c r="P44" s="51">
        <f>(N44+O44+N45+O45)/(L44+M44+L45+M45)</f>
        <v>0.89999999999999991</v>
      </c>
      <c r="Q44" s="2"/>
      <c r="R44" s="2"/>
      <c r="S44" s="2"/>
      <c r="T44" s="2" t="s">
        <v>349</v>
      </c>
    </row>
    <row r="45" spans="1:20" s="5" customFormat="1" ht="68.25" thickBot="1" x14ac:dyDescent="0.25">
      <c r="A45" s="2" t="s">
        <v>203</v>
      </c>
      <c r="B45" s="2" t="s">
        <v>130</v>
      </c>
      <c r="C45" s="2" t="s">
        <v>131</v>
      </c>
      <c r="D45" s="8" t="s">
        <v>132</v>
      </c>
      <c r="E45" s="8" t="s">
        <v>133</v>
      </c>
      <c r="F45" s="2" t="s">
        <v>15</v>
      </c>
      <c r="G45" s="2" t="s">
        <v>134</v>
      </c>
      <c r="H45" s="53"/>
      <c r="I45" s="8" t="s">
        <v>136</v>
      </c>
      <c r="J45" s="2" t="s">
        <v>99</v>
      </c>
      <c r="K45" s="2" t="s">
        <v>33</v>
      </c>
      <c r="L45" s="3">
        <v>0.05</v>
      </c>
      <c r="M45" s="3">
        <v>0.05</v>
      </c>
      <c r="N45" s="3">
        <v>0.05</v>
      </c>
      <c r="O45" s="3">
        <v>0.05</v>
      </c>
      <c r="P45" s="53"/>
      <c r="Q45" s="2"/>
      <c r="R45" s="2"/>
      <c r="S45" s="2"/>
      <c r="T45" s="2" t="s">
        <v>349</v>
      </c>
    </row>
    <row r="46" spans="1:20" s="5" customFormat="1" ht="409.6" thickBot="1" x14ac:dyDescent="0.25">
      <c r="A46" s="2" t="s">
        <v>203</v>
      </c>
      <c r="B46" s="2" t="s">
        <v>137</v>
      </c>
      <c r="C46" s="2" t="s">
        <v>12</v>
      </c>
      <c r="D46" s="2" t="s">
        <v>138</v>
      </c>
      <c r="E46" s="2" t="s">
        <v>120</v>
      </c>
      <c r="F46" s="2" t="s">
        <v>15</v>
      </c>
      <c r="G46" s="2" t="s">
        <v>139</v>
      </c>
      <c r="H46" s="3">
        <v>0.95</v>
      </c>
      <c r="I46" s="2" t="s">
        <v>140</v>
      </c>
      <c r="J46" s="2" t="s">
        <v>141</v>
      </c>
      <c r="K46" s="2" t="s">
        <v>18</v>
      </c>
      <c r="L46" s="47">
        <v>0.47499999999999998</v>
      </c>
      <c r="M46" s="47">
        <v>0.47499999999999998</v>
      </c>
      <c r="N46" s="47">
        <v>0.46700000000000003</v>
      </c>
      <c r="O46" s="47">
        <v>0.47399999999999998</v>
      </c>
      <c r="P46" s="7">
        <f>(N46+O46)/(L46+M46)</f>
        <v>0.99052631578947381</v>
      </c>
      <c r="Q46" s="4"/>
      <c r="R46" s="4"/>
      <c r="S46" s="4"/>
      <c r="T46" s="8" t="s">
        <v>350</v>
      </c>
    </row>
    <row r="47" spans="1:20" s="5" customFormat="1" ht="90.75" thickBot="1" x14ac:dyDescent="0.25">
      <c r="A47" s="2" t="s">
        <v>203</v>
      </c>
      <c r="B47" s="2" t="s">
        <v>106</v>
      </c>
      <c r="C47" s="2" t="s">
        <v>12</v>
      </c>
      <c r="D47" s="2" t="s">
        <v>143</v>
      </c>
      <c r="E47" s="2" t="s">
        <v>144</v>
      </c>
      <c r="F47" s="2" t="s">
        <v>15</v>
      </c>
      <c r="G47" s="2" t="s">
        <v>145</v>
      </c>
      <c r="H47" s="3">
        <v>0.95</v>
      </c>
      <c r="I47" s="2" t="s">
        <v>146</v>
      </c>
      <c r="J47" s="2" t="s">
        <v>99</v>
      </c>
      <c r="K47" s="2" t="s">
        <v>18</v>
      </c>
      <c r="L47" s="3">
        <v>0.5</v>
      </c>
      <c r="M47" s="3">
        <v>0.45</v>
      </c>
      <c r="N47" s="3">
        <v>0.46</v>
      </c>
      <c r="O47" s="3">
        <v>0.51</v>
      </c>
      <c r="P47" s="3">
        <f>(N47+O47)/(L47+M47)</f>
        <v>1.0210526315789474</v>
      </c>
      <c r="Q47" s="2"/>
      <c r="R47" s="2"/>
      <c r="S47" s="2"/>
      <c r="T47" s="2" t="s">
        <v>351</v>
      </c>
    </row>
    <row r="48" spans="1:20" s="5" customFormat="1" ht="90.75" thickBot="1" x14ac:dyDescent="0.25">
      <c r="A48" s="2" t="s">
        <v>203</v>
      </c>
      <c r="B48" s="2" t="s">
        <v>126</v>
      </c>
      <c r="C48" s="2" t="s">
        <v>12</v>
      </c>
      <c r="D48" s="2" t="s">
        <v>147</v>
      </c>
      <c r="E48" s="2" t="s">
        <v>148</v>
      </c>
      <c r="F48" s="2" t="s">
        <v>15</v>
      </c>
      <c r="G48" s="2" t="s">
        <v>149</v>
      </c>
      <c r="H48" s="51">
        <v>1</v>
      </c>
      <c r="I48" s="2" t="s">
        <v>150</v>
      </c>
      <c r="J48" s="2" t="s">
        <v>99</v>
      </c>
      <c r="K48" s="2" t="s">
        <v>18</v>
      </c>
      <c r="L48" s="3">
        <v>0.2</v>
      </c>
      <c r="M48" s="3">
        <v>0.2</v>
      </c>
      <c r="N48" s="3">
        <v>0.2</v>
      </c>
      <c r="O48" s="3">
        <v>0.2</v>
      </c>
      <c r="P48" s="51">
        <f>(N48+O48+N49+O49+N50+O50)/(L48+M48+L49+M49+L50+M50)</f>
        <v>0.95</v>
      </c>
      <c r="Q48" s="4"/>
      <c r="R48" s="4"/>
      <c r="S48" s="4"/>
      <c r="T48" s="2" t="s">
        <v>351</v>
      </c>
    </row>
    <row r="49" spans="1:20" s="5" customFormat="1" ht="90.75" thickBot="1" x14ac:dyDescent="0.25">
      <c r="A49" s="2" t="s">
        <v>203</v>
      </c>
      <c r="B49" s="2" t="s">
        <v>151</v>
      </c>
      <c r="C49" s="2" t="s">
        <v>12</v>
      </c>
      <c r="D49" s="2" t="s">
        <v>147</v>
      </c>
      <c r="E49" s="2" t="s">
        <v>148</v>
      </c>
      <c r="F49" s="2" t="s">
        <v>15</v>
      </c>
      <c r="G49" s="2" t="s">
        <v>149</v>
      </c>
      <c r="H49" s="52"/>
      <c r="I49" s="2" t="s">
        <v>152</v>
      </c>
      <c r="J49" s="2" t="s">
        <v>99</v>
      </c>
      <c r="K49" s="2"/>
      <c r="L49" s="15">
        <v>0</v>
      </c>
      <c r="M49" s="3">
        <v>0.3</v>
      </c>
      <c r="N49" s="43">
        <v>0</v>
      </c>
      <c r="O49" s="3">
        <v>0.3</v>
      </c>
      <c r="P49" s="52"/>
      <c r="Q49" s="4"/>
      <c r="R49" s="4"/>
      <c r="S49" s="4"/>
      <c r="T49" s="2" t="s">
        <v>351</v>
      </c>
    </row>
    <row r="50" spans="1:20" s="5" customFormat="1" ht="90.75" thickBot="1" x14ac:dyDescent="0.25">
      <c r="A50" s="2" t="s">
        <v>203</v>
      </c>
      <c r="B50" s="2" t="s">
        <v>126</v>
      </c>
      <c r="C50" s="2" t="s">
        <v>12</v>
      </c>
      <c r="D50" s="2" t="s">
        <v>147</v>
      </c>
      <c r="E50" s="2" t="s">
        <v>148</v>
      </c>
      <c r="F50" s="2" t="s">
        <v>15</v>
      </c>
      <c r="G50" s="2" t="s">
        <v>149</v>
      </c>
      <c r="H50" s="53"/>
      <c r="I50" s="2" t="s">
        <v>153</v>
      </c>
      <c r="J50" s="2" t="s">
        <v>99</v>
      </c>
      <c r="K50" s="2"/>
      <c r="L50" s="15">
        <v>0</v>
      </c>
      <c r="M50" s="3">
        <v>0.3</v>
      </c>
      <c r="N50" s="44">
        <v>0</v>
      </c>
      <c r="O50" s="3">
        <v>0.25</v>
      </c>
      <c r="P50" s="53"/>
      <c r="Q50" s="4"/>
      <c r="R50" s="4"/>
      <c r="S50" s="4"/>
      <c r="T50" s="2" t="s">
        <v>351</v>
      </c>
    </row>
    <row r="51" spans="1:20" s="5" customFormat="1" ht="68.25" thickBot="1" x14ac:dyDescent="0.25">
      <c r="A51" s="2" t="s">
        <v>203</v>
      </c>
      <c r="B51" s="2">
        <v>16</v>
      </c>
      <c r="C51" s="2" t="s">
        <v>12</v>
      </c>
      <c r="D51" s="2" t="s">
        <v>154</v>
      </c>
      <c r="E51" s="2" t="s">
        <v>90</v>
      </c>
      <c r="F51" s="2" t="s">
        <v>15</v>
      </c>
      <c r="G51" s="2" t="s">
        <v>155</v>
      </c>
      <c r="H51" s="51">
        <v>0.9</v>
      </c>
      <c r="I51" s="2" t="s">
        <v>156</v>
      </c>
      <c r="J51" s="2" t="s">
        <v>99</v>
      </c>
      <c r="K51" s="2" t="s">
        <v>18</v>
      </c>
      <c r="L51" s="49">
        <v>0.315</v>
      </c>
      <c r="M51" s="49">
        <v>0.315</v>
      </c>
      <c r="N51" s="49">
        <v>0.315</v>
      </c>
      <c r="O51" s="49">
        <v>0.315</v>
      </c>
      <c r="P51" s="54">
        <f>(N51+O51+N52+O52)/(L51+M51+L52+M52)</f>
        <v>1</v>
      </c>
      <c r="Q51" s="4"/>
      <c r="R51" s="4"/>
      <c r="S51" s="4"/>
      <c r="T51" s="2" t="s">
        <v>352</v>
      </c>
    </row>
    <row r="52" spans="1:20" s="5" customFormat="1" ht="68.25" thickBot="1" x14ac:dyDescent="0.25">
      <c r="A52" s="2" t="s">
        <v>203</v>
      </c>
      <c r="B52" s="2">
        <v>16</v>
      </c>
      <c r="C52" s="2" t="s">
        <v>12</v>
      </c>
      <c r="D52" s="2" t="s">
        <v>154</v>
      </c>
      <c r="E52" s="2" t="s">
        <v>90</v>
      </c>
      <c r="F52" s="2" t="s">
        <v>15</v>
      </c>
      <c r="G52" s="2" t="s">
        <v>155</v>
      </c>
      <c r="H52" s="53"/>
      <c r="I52" s="2" t="s">
        <v>157</v>
      </c>
      <c r="J52" s="2" t="s">
        <v>99</v>
      </c>
      <c r="K52" s="2" t="s">
        <v>18</v>
      </c>
      <c r="L52" s="49">
        <v>0.13500000000000001</v>
      </c>
      <c r="M52" s="49">
        <v>0.13500000000000001</v>
      </c>
      <c r="N52" s="49">
        <v>0.13500000000000001</v>
      </c>
      <c r="O52" s="49">
        <v>0.13500000000000001</v>
      </c>
      <c r="P52" s="55"/>
      <c r="Q52" s="4"/>
      <c r="R52" s="4"/>
      <c r="S52" s="4"/>
      <c r="T52" s="2" t="s">
        <v>352</v>
      </c>
    </row>
    <row r="53" spans="1:20" s="5" customFormat="1" ht="169.5" thickBot="1" x14ac:dyDescent="0.25">
      <c r="A53" s="2" t="s">
        <v>203</v>
      </c>
      <c r="B53" s="2">
        <v>16</v>
      </c>
      <c r="C53" s="2" t="s">
        <v>12</v>
      </c>
      <c r="D53" s="2" t="s">
        <v>158</v>
      </c>
      <c r="E53" s="2" t="s">
        <v>159</v>
      </c>
      <c r="F53" s="2" t="s">
        <v>15</v>
      </c>
      <c r="G53" s="2" t="s">
        <v>160</v>
      </c>
      <c r="H53" s="51">
        <v>1</v>
      </c>
      <c r="I53" s="2" t="s">
        <v>161</v>
      </c>
      <c r="J53" s="2" t="s">
        <v>99</v>
      </c>
      <c r="K53" s="2" t="s">
        <v>18</v>
      </c>
      <c r="L53" s="15">
        <v>0</v>
      </c>
      <c r="M53" s="3">
        <v>0.8</v>
      </c>
      <c r="N53" s="44">
        <v>0</v>
      </c>
      <c r="O53" s="3">
        <v>0.5</v>
      </c>
      <c r="P53" s="51">
        <f>(N53+O53+N54+O54)/(L53+M53+L54+M54)</f>
        <v>0.7</v>
      </c>
      <c r="Q53" s="19" t="s">
        <v>162</v>
      </c>
      <c r="R53" s="19" t="s">
        <v>163</v>
      </c>
      <c r="S53" s="62"/>
      <c r="T53" s="2" t="s">
        <v>352</v>
      </c>
    </row>
    <row r="54" spans="1:20" s="5" customFormat="1" ht="205.5" customHeight="1" thickBot="1" x14ac:dyDescent="0.25">
      <c r="A54" s="2" t="s">
        <v>203</v>
      </c>
      <c r="B54" s="2">
        <v>16</v>
      </c>
      <c r="C54" s="2" t="s">
        <v>12</v>
      </c>
      <c r="D54" s="2" t="s">
        <v>158</v>
      </c>
      <c r="E54" s="2" t="s">
        <v>159</v>
      </c>
      <c r="F54" s="2" t="s">
        <v>15</v>
      </c>
      <c r="G54" s="2" t="s">
        <v>160</v>
      </c>
      <c r="H54" s="53"/>
      <c r="I54" s="2" t="s">
        <v>164</v>
      </c>
      <c r="J54" s="2" t="s">
        <v>99</v>
      </c>
      <c r="K54" s="2" t="s">
        <v>18</v>
      </c>
      <c r="L54" s="15">
        <v>0</v>
      </c>
      <c r="M54" s="3">
        <v>0.2</v>
      </c>
      <c r="N54" s="43">
        <v>0</v>
      </c>
      <c r="O54" s="3">
        <v>0.2</v>
      </c>
      <c r="P54" s="53"/>
      <c r="Q54" s="19" t="s">
        <v>162</v>
      </c>
      <c r="R54" s="19" t="s">
        <v>333</v>
      </c>
      <c r="S54" s="62"/>
      <c r="T54" s="2" t="s">
        <v>352</v>
      </c>
    </row>
    <row r="55" spans="1:20" s="5" customFormat="1" ht="68.25" thickBot="1" x14ac:dyDescent="0.25">
      <c r="A55" s="2" t="s">
        <v>203</v>
      </c>
      <c r="B55" s="2">
        <v>14</v>
      </c>
      <c r="C55" s="2" t="s">
        <v>12</v>
      </c>
      <c r="D55" s="2" t="s">
        <v>165</v>
      </c>
      <c r="E55" s="2" t="s">
        <v>22</v>
      </c>
      <c r="F55" s="2" t="s">
        <v>23</v>
      </c>
      <c r="G55" s="2" t="s">
        <v>166</v>
      </c>
      <c r="H55" s="56">
        <v>4</v>
      </c>
      <c r="I55" s="2" t="s">
        <v>167</v>
      </c>
      <c r="J55" s="2" t="s">
        <v>168</v>
      </c>
      <c r="K55" s="2" t="s">
        <v>18</v>
      </c>
      <c r="L55" s="17">
        <v>0</v>
      </c>
      <c r="M55" s="46">
        <v>1</v>
      </c>
      <c r="N55" s="40">
        <v>0</v>
      </c>
      <c r="O55" s="46">
        <v>1</v>
      </c>
      <c r="P55" s="54">
        <f>(N55+O55+N56+O56+N57+O57+N58+O58)/(L55+M55+L56+M56+L57+M57+L58+M58)</f>
        <v>1</v>
      </c>
      <c r="Q55" s="4"/>
      <c r="R55" s="4"/>
      <c r="S55" s="4"/>
      <c r="T55" s="2" t="s">
        <v>353</v>
      </c>
    </row>
    <row r="56" spans="1:20" s="5" customFormat="1" ht="79.5" thickBot="1" x14ac:dyDescent="0.25">
      <c r="A56" s="2" t="s">
        <v>203</v>
      </c>
      <c r="B56" s="2">
        <v>14</v>
      </c>
      <c r="C56" s="2" t="s">
        <v>12</v>
      </c>
      <c r="D56" s="2" t="s">
        <v>165</v>
      </c>
      <c r="E56" s="2" t="s">
        <v>22</v>
      </c>
      <c r="F56" s="2" t="s">
        <v>23</v>
      </c>
      <c r="G56" s="2" t="s">
        <v>166</v>
      </c>
      <c r="H56" s="57"/>
      <c r="I56" s="2" t="s">
        <v>169</v>
      </c>
      <c r="J56" s="2" t="s">
        <v>168</v>
      </c>
      <c r="K56" s="2" t="s">
        <v>18</v>
      </c>
      <c r="L56" s="17">
        <v>0</v>
      </c>
      <c r="M56" s="46">
        <v>1</v>
      </c>
      <c r="N56" s="40">
        <v>0</v>
      </c>
      <c r="O56" s="46">
        <v>1</v>
      </c>
      <c r="P56" s="59"/>
      <c r="Q56" s="4"/>
      <c r="R56" s="4"/>
      <c r="S56" s="4"/>
      <c r="T56" s="2" t="s">
        <v>353</v>
      </c>
    </row>
    <row r="57" spans="1:20" s="5" customFormat="1" ht="68.25" thickBot="1" x14ac:dyDescent="0.25">
      <c r="A57" s="2" t="s">
        <v>203</v>
      </c>
      <c r="B57" s="2">
        <v>14</v>
      </c>
      <c r="C57" s="2" t="s">
        <v>12</v>
      </c>
      <c r="D57" s="2" t="s">
        <v>165</v>
      </c>
      <c r="E57" s="2" t="s">
        <v>22</v>
      </c>
      <c r="F57" s="2" t="s">
        <v>23</v>
      </c>
      <c r="G57" s="2" t="s">
        <v>166</v>
      </c>
      <c r="H57" s="57"/>
      <c r="I57" s="2" t="s">
        <v>170</v>
      </c>
      <c r="J57" s="2" t="s">
        <v>168</v>
      </c>
      <c r="K57" s="2" t="s">
        <v>18</v>
      </c>
      <c r="L57" s="17">
        <v>0</v>
      </c>
      <c r="M57" s="46">
        <v>1</v>
      </c>
      <c r="N57" s="40">
        <v>0</v>
      </c>
      <c r="O57" s="46">
        <v>1</v>
      </c>
      <c r="P57" s="59"/>
      <c r="Q57" s="4"/>
      <c r="R57" s="4"/>
      <c r="S57" s="4"/>
      <c r="T57" s="2" t="s">
        <v>353</v>
      </c>
    </row>
    <row r="58" spans="1:20" s="5" customFormat="1" ht="68.25" thickBot="1" x14ac:dyDescent="0.25">
      <c r="A58" s="2" t="s">
        <v>203</v>
      </c>
      <c r="B58" s="2">
        <v>14</v>
      </c>
      <c r="C58" s="2" t="s">
        <v>12</v>
      </c>
      <c r="D58" s="2" t="s">
        <v>165</v>
      </c>
      <c r="E58" s="2" t="s">
        <v>22</v>
      </c>
      <c r="F58" s="2" t="s">
        <v>23</v>
      </c>
      <c r="G58" s="2" t="s">
        <v>166</v>
      </c>
      <c r="H58" s="58"/>
      <c r="I58" s="2" t="s">
        <v>171</v>
      </c>
      <c r="J58" s="2" t="s">
        <v>168</v>
      </c>
      <c r="K58" s="2" t="s">
        <v>18</v>
      </c>
      <c r="L58" s="17">
        <v>0</v>
      </c>
      <c r="M58" s="46">
        <v>1</v>
      </c>
      <c r="N58" s="40">
        <v>0</v>
      </c>
      <c r="O58" s="46">
        <v>1</v>
      </c>
      <c r="P58" s="55"/>
      <c r="Q58" s="4"/>
      <c r="R58" s="4"/>
      <c r="S58" s="4"/>
      <c r="T58" s="2" t="s">
        <v>353</v>
      </c>
    </row>
    <row r="59" spans="1:20" s="5" customFormat="1" ht="102" thickBot="1" x14ac:dyDescent="0.25">
      <c r="A59" s="2" t="s">
        <v>203</v>
      </c>
      <c r="B59" s="2">
        <v>14</v>
      </c>
      <c r="C59" s="2" t="s">
        <v>172</v>
      </c>
      <c r="D59" s="2" t="s">
        <v>173</v>
      </c>
      <c r="E59" s="2" t="s">
        <v>174</v>
      </c>
      <c r="F59" s="2" t="s">
        <v>15</v>
      </c>
      <c r="G59" s="2" t="s">
        <v>175</v>
      </c>
      <c r="H59" s="51">
        <v>0.2</v>
      </c>
      <c r="I59" s="2" t="s">
        <v>176</v>
      </c>
      <c r="J59" s="2" t="s">
        <v>168</v>
      </c>
      <c r="K59" s="2" t="s">
        <v>18</v>
      </c>
      <c r="L59" s="44">
        <v>0</v>
      </c>
      <c r="M59" s="3">
        <v>0.1</v>
      </c>
      <c r="N59" s="44">
        <v>0</v>
      </c>
      <c r="O59" s="3">
        <v>0.1</v>
      </c>
      <c r="P59" s="54">
        <f>(N59+O59+N60+O60)/(L59+M59+L60+M60)</f>
        <v>1</v>
      </c>
      <c r="Q59" s="4"/>
      <c r="R59" s="4"/>
      <c r="S59" s="4"/>
      <c r="T59" s="2" t="s">
        <v>353</v>
      </c>
    </row>
    <row r="60" spans="1:20" s="5" customFormat="1" ht="102" thickBot="1" x14ac:dyDescent="0.25">
      <c r="A60" s="2" t="s">
        <v>203</v>
      </c>
      <c r="B60" s="2">
        <v>14</v>
      </c>
      <c r="C60" s="2" t="s">
        <v>172</v>
      </c>
      <c r="D60" s="2" t="s">
        <v>173</v>
      </c>
      <c r="E60" s="2" t="s">
        <v>174</v>
      </c>
      <c r="F60" s="2" t="s">
        <v>15</v>
      </c>
      <c r="G60" s="2" t="s">
        <v>175</v>
      </c>
      <c r="H60" s="53"/>
      <c r="I60" s="2" t="s">
        <v>177</v>
      </c>
      <c r="J60" s="2" t="s">
        <v>168</v>
      </c>
      <c r="K60" s="2" t="s">
        <v>18</v>
      </c>
      <c r="L60" s="44">
        <v>0</v>
      </c>
      <c r="M60" s="3">
        <v>0.1</v>
      </c>
      <c r="N60" s="44">
        <v>0</v>
      </c>
      <c r="O60" s="3">
        <v>0.1</v>
      </c>
      <c r="P60" s="55"/>
      <c r="Q60" s="4"/>
      <c r="R60" s="4"/>
      <c r="S60" s="4"/>
      <c r="T60" s="2" t="s">
        <v>353</v>
      </c>
    </row>
    <row r="61" spans="1:20" s="5" customFormat="1" ht="105" customHeight="1" thickBot="1" x14ac:dyDescent="0.25">
      <c r="A61" s="2" t="s">
        <v>203</v>
      </c>
      <c r="B61" s="2" t="s">
        <v>178</v>
      </c>
      <c r="C61" s="2" t="s">
        <v>94</v>
      </c>
      <c r="D61" s="2" t="s">
        <v>179</v>
      </c>
      <c r="E61" s="2" t="s">
        <v>148</v>
      </c>
      <c r="F61" s="2" t="s">
        <v>15</v>
      </c>
      <c r="G61" s="2" t="s">
        <v>180</v>
      </c>
      <c r="H61" s="3">
        <v>0.2</v>
      </c>
      <c r="I61" s="2" t="s">
        <v>181</v>
      </c>
      <c r="J61" s="2" t="s">
        <v>168</v>
      </c>
      <c r="K61" s="2" t="s">
        <v>18</v>
      </c>
      <c r="L61" s="44">
        <v>0</v>
      </c>
      <c r="M61" s="3">
        <v>0.2</v>
      </c>
      <c r="N61" s="44">
        <v>0</v>
      </c>
      <c r="O61" s="3">
        <v>0.2</v>
      </c>
      <c r="P61" s="3">
        <f>(N61+O61)/(L61+M61)</f>
        <v>1</v>
      </c>
      <c r="Q61" s="2"/>
      <c r="R61" s="2"/>
      <c r="S61" s="2"/>
      <c r="T61" s="2" t="s">
        <v>142</v>
      </c>
    </row>
    <row r="62" spans="1:20" s="5" customFormat="1" ht="91.5" customHeight="1" thickBot="1" x14ac:dyDescent="0.25">
      <c r="A62" s="2" t="s">
        <v>203</v>
      </c>
      <c r="B62" s="2" t="s">
        <v>182</v>
      </c>
      <c r="C62" s="2" t="s">
        <v>183</v>
      </c>
      <c r="D62" s="2" t="s">
        <v>184</v>
      </c>
      <c r="E62" s="2" t="s">
        <v>148</v>
      </c>
      <c r="F62" s="2" t="s">
        <v>15</v>
      </c>
      <c r="G62" s="2" t="s">
        <v>185</v>
      </c>
      <c r="H62" s="51">
        <v>0.2</v>
      </c>
      <c r="I62" s="2" t="s">
        <v>186</v>
      </c>
      <c r="J62" s="2" t="s">
        <v>99</v>
      </c>
      <c r="K62" s="2" t="s">
        <v>33</v>
      </c>
      <c r="L62" s="44">
        <v>0</v>
      </c>
      <c r="M62" s="3">
        <v>0.1</v>
      </c>
      <c r="N62" s="44">
        <v>0</v>
      </c>
      <c r="O62" s="3">
        <v>0.1</v>
      </c>
      <c r="P62" s="51">
        <f>(N62+O62+N63+O63+N64+O64)/(L62+M62+L63+M63+L64+M64)</f>
        <v>1</v>
      </c>
      <c r="Q62" s="4"/>
      <c r="R62" s="4"/>
      <c r="S62" s="4"/>
      <c r="T62" s="2" t="s">
        <v>354</v>
      </c>
    </row>
    <row r="63" spans="1:20" s="5" customFormat="1" ht="81.75" customHeight="1" thickBot="1" x14ac:dyDescent="0.25">
      <c r="A63" s="2" t="s">
        <v>203</v>
      </c>
      <c r="B63" s="2" t="s">
        <v>182</v>
      </c>
      <c r="C63" s="2" t="s">
        <v>183</v>
      </c>
      <c r="D63" s="2" t="s">
        <v>184</v>
      </c>
      <c r="E63" s="2" t="s">
        <v>148</v>
      </c>
      <c r="F63" s="2" t="s">
        <v>15</v>
      </c>
      <c r="G63" s="2" t="s">
        <v>185</v>
      </c>
      <c r="H63" s="52"/>
      <c r="I63" s="2" t="s">
        <v>187</v>
      </c>
      <c r="J63" s="2" t="s">
        <v>99</v>
      </c>
      <c r="K63" s="2" t="s">
        <v>18</v>
      </c>
      <c r="L63" s="15">
        <v>0</v>
      </c>
      <c r="M63" s="3">
        <v>0.05</v>
      </c>
      <c r="N63" s="44">
        <v>0</v>
      </c>
      <c r="O63" s="3">
        <v>0.05</v>
      </c>
      <c r="P63" s="52"/>
      <c r="Q63" s="4"/>
      <c r="R63" s="4"/>
      <c r="S63" s="4"/>
      <c r="T63" s="2" t="s">
        <v>354</v>
      </c>
    </row>
    <row r="64" spans="1:20" s="5" customFormat="1" ht="81.75" customHeight="1" thickBot="1" x14ac:dyDescent="0.25">
      <c r="A64" s="2" t="s">
        <v>203</v>
      </c>
      <c r="B64" s="2" t="s">
        <v>182</v>
      </c>
      <c r="C64" s="2" t="s">
        <v>183</v>
      </c>
      <c r="D64" s="2" t="s">
        <v>184</v>
      </c>
      <c r="E64" s="2" t="s">
        <v>148</v>
      </c>
      <c r="F64" s="2" t="s">
        <v>15</v>
      </c>
      <c r="G64" s="2" t="s">
        <v>185</v>
      </c>
      <c r="H64" s="53"/>
      <c r="I64" s="2" t="s">
        <v>188</v>
      </c>
      <c r="J64" s="2" t="s">
        <v>99</v>
      </c>
      <c r="K64" s="2" t="s">
        <v>18</v>
      </c>
      <c r="L64" s="15">
        <v>0</v>
      </c>
      <c r="M64" s="3">
        <v>0.05</v>
      </c>
      <c r="N64" s="44">
        <v>0</v>
      </c>
      <c r="O64" s="3">
        <v>0.05</v>
      </c>
      <c r="P64" s="53"/>
      <c r="Q64" s="4"/>
      <c r="R64" s="4"/>
      <c r="S64" s="4"/>
      <c r="T64" s="2" t="s">
        <v>354</v>
      </c>
    </row>
    <row r="65" spans="1:20" s="5" customFormat="1" ht="124.5" thickBot="1" x14ac:dyDescent="0.25">
      <c r="A65" s="2" t="s">
        <v>203</v>
      </c>
      <c r="B65" s="2">
        <v>8.16</v>
      </c>
      <c r="C65" s="2" t="s">
        <v>183</v>
      </c>
      <c r="D65" s="2" t="s">
        <v>189</v>
      </c>
      <c r="E65" s="2" t="s">
        <v>148</v>
      </c>
      <c r="F65" s="2" t="s">
        <v>15</v>
      </c>
      <c r="G65" s="2" t="s">
        <v>190</v>
      </c>
      <c r="H65" s="51">
        <v>0.45</v>
      </c>
      <c r="I65" s="2" t="s">
        <v>191</v>
      </c>
      <c r="J65" s="2" t="s">
        <v>99</v>
      </c>
      <c r="K65" s="2" t="s">
        <v>18</v>
      </c>
      <c r="L65" s="47">
        <v>7.4999999999999997E-2</v>
      </c>
      <c r="M65" s="47">
        <v>7.4999999999999997E-2</v>
      </c>
      <c r="N65" s="47">
        <v>7.4999999999999997E-2</v>
      </c>
      <c r="O65" s="47">
        <v>7.4999999999999997E-2</v>
      </c>
      <c r="P65" s="54">
        <f>(N65+O65)/(L65+M65)</f>
        <v>1</v>
      </c>
      <c r="Q65" s="4"/>
      <c r="R65" s="4"/>
      <c r="S65" s="4"/>
      <c r="T65" s="2" t="s">
        <v>355</v>
      </c>
    </row>
    <row r="66" spans="1:20" s="5" customFormat="1" ht="124.5" thickBot="1" x14ac:dyDescent="0.25">
      <c r="A66" s="2" t="s">
        <v>203</v>
      </c>
      <c r="B66" s="2">
        <v>8.16</v>
      </c>
      <c r="C66" s="2" t="s">
        <v>183</v>
      </c>
      <c r="D66" s="2" t="s">
        <v>189</v>
      </c>
      <c r="E66" s="2" t="s">
        <v>148</v>
      </c>
      <c r="F66" s="2" t="s">
        <v>15</v>
      </c>
      <c r="G66" s="2" t="s">
        <v>190</v>
      </c>
      <c r="H66" s="53"/>
      <c r="I66" s="2" t="s">
        <v>192</v>
      </c>
      <c r="J66" s="2" t="s">
        <v>193</v>
      </c>
      <c r="K66" s="2" t="s">
        <v>18</v>
      </c>
      <c r="L66" s="3">
        <v>0.15</v>
      </c>
      <c r="M66" s="3">
        <v>0.15</v>
      </c>
      <c r="N66" s="3">
        <v>0.15</v>
      </c>
      <c r="O66" s="3">
        <v>0.15</v>
      </c>
      <c r="P66" s="55"/>
      <c r="Q66" s="4"/>
      <c r="R66" s="4"/>
      <c r="S66" s="4"/>
      <c r="T66" s="2" t="s">
        <v>355</v>
      </c>
    </row>
    <row r="67" spans="1:20" s="5" customFormat="1" ht="90.75" thickBot="1" x14ac:dyDescent="0.25">
      <c r="A67" s="2" t="s">
        <v>203</v>
      </c>
      <c r="B67" s="2">
        <v>4</v>
      </c>
      <c r="C67" s="2" t="s">
        <v>12</v>
      </c>
      <c r="D67" s="2" t="s">
        <v>194</v>
      </c>
      <c r="E67" s="2" t="s">
        <v>90</v>
      </c>
      <c r="F67" s="2" t="s">
        <v>15</v>
      </c>
      <c r="G67" s="2" t="s">
        <v>195</v>
      </c>
      <c r="H67" s="3">
        <v>1</v>
      </c>
      <c r="I67" s="2" t="s">
        <v>196</v>
      </c>
      <c r="J67" s="2" t="s">
        <v>99</v>
      </c>
      <c r="K67" s="2" t="s">
        <v>18</v>
      </c>
      <c r="L67" s="15">
        <v>0</v>
      </c>
      <c r="M67" s="3">
        <v>1</v>
      </c>
      <c r="N67" s="44">
        <v>0</v>
      </c>
      <c r="O67" s="3">
        <v>1</v>
      </c>
      <c r="P67" s="3">
        <f t="shared" ref="P67:P78" si="1">(N67+O67)/(L67+M67)</f>
        <v>1</v>
      </c>
      <c r="Q67" s="4"/>
      <c r="R67" s="4"/>
      <c r="S67" s="4"/>
      <c r="T67" s="2" t="s">
        <v>357</v>
      </c>
    </row>
    <row r="68" spans="1:20" s="5" customFormat="1" ht="79.5" thickBot="1" x14ac:dyDescent="0.25">
      <c r="A68" s="2" t="s">
        <v>203</v>
      </c>
      <c r="B68" s="2">
        <v>14</v>
      </c>
      <c r="C68" s="2" t="s">
        <v>12</v>
      </c>
      <c r="D68" s="2" t="s">
        <v>197</v>
      </c>
      <c r="E68" s="2" t="s">
        <v>90</v>
      </c>
      <c r="F68" s="2" t="s">
        <v>15</v>
      </c>
      <c r="G68" s="2" t="s">
        <v>198</v>
      </c>
      <c r="H68" s="3">
        <v>0.95</v>
      </c>
      <c r="I68" s="2" t="s">
        <v>199</v>
      </c>
      <c r="J68" s="2" t="s">
        <v>99</v>
      </c>
      <c r="K68" s="2" t="s">
        <v>18</v>
      </c>
      <c r="L68" s="3">
        <v>0.25</v>
      </c>
      <c r="M68" s="3">
        <v>0.7</v>
      </c>
      <c r="N68" s="3">
        <v>0.25</v>
      </c>
      <c r="O68" s="3">
        <v>0.7</v>
      </c>
      <c r="P68" s="3">
        <f t="shared" si="1"/>
        <v>1</v>
      </c>
      <c r="Q68" s="4"/>
      <c r="R68" s="4"/>
      <c r="S68" s="4"/>
      <c r="T68" s="2" t="s">
        <v>356</v>
      </c>
    </row>
    <row r="69" spans="1:20" s="5" customFormat="1" ht="147" thickBot="1" x14ac:dyDescent="0.25">
      <c r="A69" s="2" t="s">
        <v>274</v>
      </c>
      <c r="B69" s="2" t="s">
        <v>231</v>
      </c>
      <c r="C69" s="2" t="s">
        <v>232</v>
      </c>
      <c r="D69" s="2" t="s">
        <v>233</v>
      </c>
      <c r="E69" s="2" t="s">
        <v>234</v>
      </c>
      <c r="F69" s="2" t="s">
        <v>23</v>
      </c>
      <c r="G69" s="2" t="s">
        <v>235</v>
      </c>
      <c r="H69" s="2">
        <v>52</v>
      </c>
      <c r="I69" s="9" t="s">
        <v>335</v>
      </c>
      <c r="J69" s="2" t="s">
        <v>236</v>
      </c>
      <c r="K69" s="2" t="s">
        <v>18</v>
      </c>
      <c r="L69" s="46">
        <v>24</v>
      </c>
      <c r="M69" s="46">
        <v>28</v>
      </c>
      <c r="N69" s="46">
        <v>26</v>
      </c>
      <c r="O69" s="46">
        <v>30</v>
      </c>
      <c r="P69" s="3">
        <f t="shared" si="1"/>
        <v>1.0769230769230769</v>
      </c>
      <c r="Q69" s="2"/>
      <c r="R69" s="2"/>
      <c r="S69" s="2"/>
      <c r="T69" s="2" t="s">
        <v>358</v>
      </c>
    </row>
    <row r="70" spans="1:20" s="5" customFormat="1" ht="169.5" thickBot="1" x14ac:dyDescent="0.25">
      <c r="A70" s="2" t="s">
        <v>274</v>
      </c>
      <c r="B70" s="2" t="s">
        <v>231</v>
      </c>
      <c r="C70" s="2" t="s">
        <v>232</v>
      </c>
      <c r="D70" s="2" t="s">
        <v>237</v>
      </c>
      <c r="E70" s="2" t="s">
        <v>238</v>
      </c>
      <c r="F70" s="2" t="s">
        <v>23</v>
      </c>
      <c r="G70" s="2" t="s">
        <v>239</v>
      </c>
      <c r="H70" s="2">
        <v>97</v>
      </c>
      <c r="I70" s="10" t="s">
        <v>336</v>
      </c>
      <c r="J70" s="2" t="s">
        <v>236</v>
      </c>
      <c r="K70" s="2" t="s">
        <v>18</v>
      </c>
      <c r="L70" s="46">
        <v>43</v>
      </c>
      <c r="M70" s="46">
        <v>54</v>
      </c>
      <c r="N70" s="46">
        <v>43</v>
      </c>
      <c r="O70" s="46">
        <v>58</v>
      </c>
      <c r="P70" s="3">
        <f t="shared" si="1"/>
        <v>1.0412371134020619</v>
      </c>
      <c r="Q70" s="2"/>
      <c r="R70" s="2"/>
      <c r="S70" s="2"/>
      <c r="T70" s="2" t="s">
        <v>358</v>
      </c>
    </row>
    <row r="71" spans="1:20" s="5" customFormat="1" ht="147" thickBot="1" x14ac:dyDescent="0.25">
      <c r="A71" s="2" t="s">
        <v>274</v>
      </c>
      <c r="B71" s="2" t="s">
        <v>231</v>
      </c>
      <c r="C71" s="2" t="s">
        <v>232</v>
      </c>
      <c r="D71" s="2" t="s">
        <v>240</v>
      </c>
      <c r="E71" s="2" t="s">
        <v>241</v>
      </c>
      <c r="F71" s="2" t="s">
        <v>23</v>
      </c>
      <c r="G71" s="2" t="s">
        <v>242</v>
      </c>
      <c r="H71" s="2">
        <v>46</v>
      </c>
      <c r="I71" s="9" t="s">
        <v>337</v>
      </c>
      <c r="J71" s="2" t="s">
        <v>236</v>
      </c>
      <c r="K71" s="2" t="s">
        <v>18</v>
      </c>
      <c r="L71" s="46">
        <v>42</v>
      </c>
      <c r="M71" s="46">
        <v>4</v>
      </c>
      <c r="N71" s="46">
        <v>43</v>
      </c>
      <c r="O71" s="46">
        <v>3</v>
      </c>
      <c r="P71" s="3">
        <f t="shared" si="1"/>
        <v>1</v>
      </c>
      <c r="Q71" s="2"/>
      <c r="R71" s="2"/>
      <c r="S71" s="2"/>
      <c r="T71" s="2" t="s">
        <v>358</v>
      </c>
    </row>
    <row r="72" spans="1:20" s="5" customFormat="1" ht="113.25" thickBot="1" x14ac:dyDescent="0.25">
      <c r="A72" s="2" t="s">
        <v>274</v>
      </c>
      <c r="B72" s="2" t="s">
        <v>231</v>
      </c>
      <c r="C72" s="2" t="s">
        <v>243</v>
      </c>
      <c r="D72" s="2" t="s">
        <v>244</v>
      </c>
      <c r="E72" s="2" t="s">
        <v>245</v>
      </c>
      <c r="F72" s="2" t="s">
        <v>15</v>
      </c>
      <c r="G72" s="2" t="s">
        <v>246</v>
      </c>
      <c r="H72" s="3">
        <v>0.9</v>
      </c>
      <c r="I72" s="2" t="s">
        <v>338</v>
      </c>
      <c r="J72" s="2" t="s">
        <v>236</v>
      </c>
      <c r="K72" s="2" t="s">
        <v>18</v>
      </c>
      <c r="L72" s="3">
        <v>0.45</v>
      </c>
      <c r="M72" s="3">
        <v>0.45</v>
      </c>
      <c r="N72" s="3">
        <v>0.47</v>
      </c>
      <c r="O72" s="3">
        <v>0.53</v>
      </c>
      <c r="P72" s="3">
        <f t="shared" si="1"/>
        <v>1.1111111111111112</v>
      </c>
      <c r="Q72" s="20"/>
      <c r="R72" s="20"/>
      <c r="S72" s="20"/>
      <c r="T72" s="2" t="s">
        <v>359</v>
      </c>
    </row>
    <row r="73" spans="1:20" s="5" customFormat="1" ht="113.25" thickBot="1" x14ac:dyDescent="0.25">
      <c r="A73" s="2" t="s">
        <v>274</v>
      </c>
      <c r="B73" s="2" t="s">
        <v>231</v>
      </c>
      <c r="C73" s="2" t="s">
        <v>232</v>
      </c>
      <c r="D73" s="2" t="s">
        <v>247</v>
      </c>
      <c r="E73" s="2" t="s">
        <v>248</v>
      </c>
      <c r="F73" s="2" t="s">
        <v>23</v>
      </c>
      <c r="G73" s="2" t="s">
        <v>249</v>
      </c>
      <c r="H73" s="2">
        <v>72000</v>
      </c>
      <c r="I73" s="8" t="s">
        <v>250</v>
      </c>
      <c r="J73" s="2" t="s">
        <v>236</v>
      </c>
      <c r="K73" s="2" t="s">
        <v>18</v>
      </c>
      <c r="L73" s="48">
        <v>36000</v>
      </c>
      <c r="M73" s="48">
        <v>36000</v>
      </c>
      <c r="N73" s="48">
        <v>31352</v>
      </c>
      <c r="O73" s="48">
        <v>39108</v>
      </c>
      <c r="P73" s="3">
        <f t="shared" si="1"/>
        <v>0.9786111111111111</v>
      </c>
      <c r="Q73" s="2"/>
      <c r="R73" s="2"/>
      <c r="S73" s="2"/>
      <c r="T73" s="2" t="s">
        <v>359</v>
      </c>
    </row>
    <row r="74" spans="1:20" s="5" customFormat="1" ht="147" thickBot="1" x14ac:dyDescent="0.25">
      <c r="A74" s="2" t="s">
        <v>274</v>
      </c>
      <c r="B74" s="2" t="s">
        <v>231</v>
      </c>
      <c r="C74" s="2" t="s">
        <v>251</v>
      </c>
      <c r="D74" s="2" t="s">
        <v>252</v>
      </c>
      <c r="E74" s="2" t="s">
        <v>253</v>
      </c>
      <c r="F74" s="2" t="s">
        <v>23</v>
      </c>
      <c r="G74" s="2" t="s">
        <v>254</v>
      </c>
      <c r="H74" s="2">
        <v>9</v>
      </c>
      <c r="I74" s="9" t="s">
        <v>339</v>
      </c>
      <c r="J74" s="2" t="s">
        <v>236</v>
      </c>
      <c r="K74" s="2" t="s">
        <v>18</v>
      </c>
      <c r="L74" s="2">
        <v>5</v>
      </c>
      <c r="M74" s="2">
        <v>4</v>
      </c>
      <c r="N74" s="2">
        <v>5</v>
      </c>
      <c r="O74" s="2">
        <v>3</v>
      </c>
      <c r="P74" s="3">
        <f t="shared" si="1"/>
        <v>0.88888888888888884</v>
      </c>
      <c r="Q74" s="2"/>
      <c r="R74" s="2"/>
      <c r="S74" s="2"/>
      <c r="T74" s="2" t="s">
        <v>358</v>
      </c>
    </row>
    <row r="75" spans="1:20" s="5" customFormat="1" ht="147" thickBot="1" x14ac:dyDescent="0.25">
      <c r="A75" s="2" t="s">
        <v>274</v>
      </c>
      <c r="B75" s="2" t="s">
        <v>255</v>
      </c>
      <c r="C75" s="2" t="s">
        <v>251</v>
      </c>
      <c r="D75" s="8" t="s">
        <v>256</v>
      </c>
      <c r="E75" s="2" t="s">
        <v>120</v>
      </c>
      <c r="F75" s="2" t="s">
        <v>15</v>
      </c>
      <c r="G75" s="2" t="s">
        <v>257</v>
      </c>
      <c r="H75" s="3">
        <v>1</v>
      </c>
      <c r="I75" s="2" t="s">
        <v>258</v>
      </c>
      <c r="J75" s="2" t="s">
        <v>236</v>
      </c>
      <c r="K75" s="2" t="s">
        <v>18</v>
      </c>
      <c r="L75" s="3">
        <v>0.5</v>
      </c>
      <c r="M75" s="3">
        <v>0.5</v>
      </c>
      <c r="N75" s="3">
        <v>0.5</v>
      </c>
      <c r="O75" s="3">
        <v>0.5</v>
      </c>
      <c r="P75" s="3">
        <f t="shared" si="1"/>
        <v>1</v>
      </c>
      <c r="Q75" s="20"/>
      <c r="R75" s="20"/>
      <c r="S75" s="20"/>
      <c r="T75" s="2" t="s">
        <v>358</v>
      </c>
    </row>
    <row r="76" spans="1:20" s="5" customFormat="1" ht="113.25" thickBot="1" x14ac:dyDescent="0.25">
      <c r="A76" s="2" t="s">
        <v>274</v>
      </c>
      <c r="B76" s="2" t="s">
        <v>259</v>
      </c>
      <c r="C76" s="2" t="s">
        <v>260</v>
      </c>
      <c r="D76" s="2" t="s">
        <v>261</v>
      </c>
      <c r="E76" s="2" t="s">
        <v>262</v>
      </c>
      <c r="F76" s="2" t="s">
        <v>15</v>
      </c>
      <c r="G76" s="2" t="s">
        <v>263</v>
      </c>
      <c r="H76" s="3">
        <v>1</v>
      </c>
      <c r="I76" s="2" t="s">
        <v>264</v>
      </c>
      <c r="J76" s="2" t="s">
        <v>236</v>
      </c>
      <c r="K76" s="2" t="s">
        <v>18</v>
      </c>
      <c r="L76" s="3">
        <v>0.5</v>
      </c>
      <c r="M76" s="3">
        <v>0.5</v>
      </c>
      <c r="N76" s="3">
        <v>0.5</v>
      </c>
      <c r="O76" s="3">
        <v>0.5</v>
      </c>
      <c r="P76" s="3">
        <f t="shared" si="1"/>
        <v>1</v>
      </c>
      <c r="Q76" s="20"/>
      <c r="R76" s="20"/>
      <c r="S76" s="20"/>
      <c r="T76" s="2" t="s">
        <v>360</v>
      </c>
    </row>
    <row r="77" spans="1:20" s="5" customFormat="1" ht="158.25" thickBot="1" x14ac:dyDescent="0.25">
      <c r="A77" s="2" t="s">
        <v>274</v>
      </c>
      <c r="B77" s="2" t="s">
        <v>231</v>
      </c>
      <c r="C77" s="2" t="s">
        <v>232</v>
      </c>
      <c r="D77" s="8" t="s">
        <v>265</v>
      </c>
      <c r="E77" s="2" t="s">
        <v>266</v>
      </c>
      <c r="F77" s="2" t="s">
        <v>15</v>
      </c>
      <c r="G77" s="2" t="s">
        <v>267</v>
      </c>
      <c r="H77" s="3">
        <v>1</v>
      </c>
      <c r="I77" s="2" t="s">
        <v>268</v>
      </c>
      <c r="J77" s="2" t="s">
        <v>236</v>
      </c>
      <c r="K77" s="2" t="s">
        <v>18</v>
      </c>
      <c r="L77" s="3">
        <v>0.56999999999999995</v>
      </c>
      <c r="M77" s="3">
        <v>0.43</v>
      </c>
      <c r="N77" s="3">
        <v>0.56999999999999995</v>
      </c>
      <c r="O77" s="3">
        <v>0.43</v>
      </c>
      <c r="P77" s="3">
        <f t="shared" si="1"/>
        <v>1</v>
      </c>
      <c r="Q77" s="20"/>
      <c r="R77" s="20"/>
      <c r="S77" s="20"/>
      <c r="T77" s="2" t="s">
        <v>358</v>
      </c>
    </row>
    <row r="78" spans="1:20" s="5" customFormat="1" ht="147" thickBot="1" x14ac:dyDescent="0.25">
      <c r="A78" s="2" t="s">
        <v>274</v>
      </c>
      <c r="B78" s="2" t="s">
        <v>269</v>
      </c>
      <c r="C78" s="2" t="s">
        <v>243</v>
      </c>
      <c r="D78" s="8" t="s">
        <v>270</v>
      </c>
      <c r="E78" s="2" t="s">
        <v>120</v>
      </c>
      <c r="F78" s="2" t="s">
        <v>15</v>
      </c>
      <c r="G78" s="2" t="s">
        <v>271</v>
      </c>
      <c r="H78" s="3">
        <v>1</v>
      </c>
      <c r="I78" s="2" t="s">
        <v>272</v>
      </c>
      <c r="J78" s="2" t="s">
        <v>236</v>
      </c>
      <c r="K78" s="2" t="s">
        <v>18</v>
      </c>
      <c r="L78" s="3">
        <v>0.5</v>
      </c>
      <c r="M78" s="3">
        <v>0.5</v>
      </c>
      <c r="N78" s="3">
        <v>0.5</v>
      </c>
      <c r="O78" s="3">
        <v>0.5</v>
      </c>
      <c r="P78" s="3">
        <f t="shared" si="1"/>
        <v>1</v>
      </c>
      <c r="Q78" s="20"/>
      <c r="R78" s="20"/>
      <c r="S78" s="20"/>
      <c r="T78" s="2" t="s">
        <v>358</v>
      </c>
    </row>
    <row r="79" spans="1:20" s="5" customFormat="1" ht="169.5" thickBot="1" x14ac:dyDescent="0.25">
      <c r="A79" s="2" t="s">
        <v>315</v>
      </c>
      <c r="B79" s="2" t="s">
        <v>278</v>
      </c>
      <c r="C79" s="2" t="s">
        <v>279</v>
      </c>
      <c r="D79" s="8" t="s">
        <v>340</v>
      </c>
      <c r="E79" s="2" t="s">
        <v>22</v>
      </c>
      <c r="F79" s="2" t="s">
        <v>23</v>
      </c>
      <c r="G79" s="2" t="s">
        <v>280</v>
      </c>
      <c r="H79" s="56">
        <v>185</v>
      </c>
      <c r="I79" s="2" t="s">
        <v>281</v>
      </c>
      <c r="J79" s="2" t="s">
        <v>282</v>
      </c>
      <c r="K79" s="2" t="s">
        <v>18</v>
      </c>
      <c r="L79" s="2">
        <v>6</v>
      </c>
      <c r="M79" s="2">
        <v>58</v>
      </c>
      <c r="N79" s="2">
        <v>4</v>
      </c>
      <c r="O79" s="2">
        <v>58</v>
      </c>
      <c r="P79" s="51">
        <f>(N79+O79+N80+O80+N81+O81+N82+O82+N83+O83+N84+O84+N85+O85+N86+O86)/(L79+M79+L80+M80+L81+M81+L82+M82+L83+M83+L84+M84+L85+M85+L86+M86)</f>
        <v>0.9513513513513514</v>
      </c>
      <c r="Q79" s="2"/>
      <c r="R79" s="2"/>
      <c r="S79" s="2"/>
      <c r="T79" s="2" t="s">
        <v>361</v>
      </c>
    </row>
    <row r="80" spans="1:20" s="5" customFormat="1" ht="169.5" thickBot="1" x14ac:dyDescent="0.25">
      <c r="A80" s="2" t="s">
        <v>315</v>
      </c>
      <c r="B80" s="2" t="s">
        <v>278</v>
      </c>
      <c r="C80" s="2" t="s">
        <v>279</v>
      </c>
      <c r="D80" s="8" t="s">
        <v>340</v>
      </c>
      <c r="E80" s="2" t="s">
        <v>22</v>
      </c>
      <c r="F80" s="2" t="s">
        <v>23</v>
      </c>
      <c r="G80" s="2" t="s">
        <v>280</v>
      </c>
      <c r="H80" s="57"/>
      <c r="I80" s="2" t="s">
        <v>283</v>
      </c>
      <c r="J80" s="2" t="s">
        <v>284</v>
      </c>
      <c r="K80" s="2" t="s">
        <v>18</v>
      </c>
      <c r="L80" s="21">
        <v>0</v>
      </c>
      <c r="M80" s="2">
        <v>8</v>
      </c>
      <c r="N80" s="17">
        <v>0</v>
      </c>
      <c r="O80" s="2">
        <v>7</v>
      </c>
      <c r="P80" s="52"/>
      <c r="Q80" s="8"/>
      <c r="R80" s="8"/>
      <c r="S80" s="8"/>
      <c r="T80" s="2" t="s">
        <v>361</v>
      </c>
    </row>
    <row r="81" spans="1:20" s="5" customFormat="1" ht="169.5" thickBot="1" x14ac:dyDescent="0.25">
      <c r="A81" s="2" t="s">
        <v>315</v>
      </c>
      <c r="B81" s="2" t="s">
        <v>278</v>
      </c>
      <c r="C81" s="2" t="s">
        <v>279</v>
      </c>
      <c r="D81" s="8" t="s">
        <v>340</v>
      </c>
      <c r="E81" s="2" t="s">
        <v>22</v>
      </c>
      <c r="F81" s="2" t="s">
        <v>23</v>
      </c>
      <c r="G81" s="2" t="s">
        <v>280</v>
      </c>
      <c r="H81" s="57"/>
      <c r="I81" s="2" t="s">
        <v>285</v>
      </c>
      <c r="J81" s="2" t="s">
        <v>286</v>
      </c>
      <c r="K81" s="2" t="s">
        <v>18</v>
      </c>
      <c r="L81" s="2">
        <v>5</v>
      </c>
      <c r="M81" s="2">
        <v>11</v>
      </c>
      <c r="N81" s="2">
        <v>5</v>
      </c>
      <c r="O81" s="2">
        <v>11</v>
      </c>
      <c r="P81" s="52"/>
      <c r="Q81" s="2"/>
      <c r="R81" s="2"/>
      <c r="S81" s="2"/>
      <c r="T81" s="2" t="s">
        <v>361</v>
      </c>
    </row>
    <row r="82" spans="1:20" s="5" customFormat="1" ht="169.5" thickBot="1" x14ac:dyDescent="0.25">
      <c r="A82" s="2" t="s">
        <v>315</v>
      </c>
      <c r="B82" s="2" t="s">
        <v>278</v>
      </c>
      <c r="C82" s="2" t="s">
        <v>279</v>
      </c>
      <c r="D82" s="8" t="s">
        <v>340</v>
      </c>
      <c r="E82" s="2" t="s">
        <v>22</v>
      </c>
      <c r="F82" s="2" t="s">
        <v>23</v>
      </c>
      <c r="G82" s="2" t="s">
        <v>280</v>
      </c>
      <c r="H82" s="57"/>
      <c r="I82" s="2" t="s">
        <v>287</v>
      </c>
      <c r="J82" s="2" t="s">
        <v>288</v>
      </c>
      <c r="K82" s="2" t="s">
        <v>33</v>
      </c>
      <c r="L82" s="2">
        <v>2</v>
      </c>
      <c r="M82" s="2">
        <v>1</v>
      </c>
      <c r="N82" s="2">
        <v>2</v>
      </c>
      <c r="O82" s="21">
        <v>0</v>
      </c>
      <c r="P82" s="52"/>
      <c r="Q82" s="8"/>
      <c r="R82" s="8"/>
      <c r="S82" s="8"/>
      <c r="T82" s="2" t="s">
        <v>361</v>
      </c>
    </row>
    <row r="83" spans="1:20" s="5" customFormat="1" ht="169.5" thickBot="1" x14ac:dyDescent="0.25">
      <c r="A83" s="2" t="s">
        <v>315</v>
      </c>
      <c r="B83" s="2" t="s">
        <v>278</v>
      </c>
      <c r="C83" s="2" t="s">
        <v>279</v>
      </c>
      <c r="D83" s="8" t="s">
        <v>340</v>
      </c>
      <c r="E83" s="2" t="s">
        <v>22</v>
      </c>
      <c r="F83" s="2" t="s">
        <v>23</v>
      </c>
      <c r="G83" s="2" t="s">
        <v>280</v>
      </c>
      <c r="H83" s="57"/>
      <c r="I83" s="2" t="s">
        <v>289</v>
      </c>
      <c r="J83" s="2" t="s">
        <v>290</v>
      </c>
      <c r="K83" s="2" t="s">
        <v>18</v>
      </c>
      <c r="L83" s="17">
        <v>0</v>
      </c>
      <c r="M83" s="2">
        <v>2</v>
      </c>
      <c r="N83" s="17">
        <v>0</v>
      </c>
      <c r="O83" s="2">
        <v>2</v>
      </c>
      <c r="P83" s="52"/>
      <c r="Q83" s="8"/>
      <c r="R83" s="8"/>
      <c r="S83" s="8"/>
      <c r="T83" s="2" t="s">
        <v>361</v>
      </c>
    </row>
    <row r="84" spans="1:20" s="5" customFormat="1" ht="169.5" thickBot="1" x14ac:dyDescent="0.25">
      <c r="A84" s="2" t="s">
        <v>315</v>
      </c>
      <c r="B84" s="2" t="s">
        <v>278</v>
      </c>
      <c r="C84" s="2" t="s">
        <v>279</v>
      </c>
      <c r="D84" s="8" t="s">
        <v>340</v>
      </c>
      <c r="E84" s="2" t="s">
        <v>22</v>
      </c>
      <c r="F84" s="2" t="s">
        <v>23</v>
      </c>
      <c r="G84" s="2" t="s">
        <v>280</v>
      </c>
      <c r="H84" s="57"/>
      <c r="I84" s="2" t="s">
        <v>291</v>
      </c>
      <c r="J84" s="2" t="s">
        <v>292</v>
      </c>
      <c r="K84" s="2" t="s">
        <v>18</v>
      </c>
      <c r="L84" s="2">
        <v>13</v>
      </c>
      <c r="M84" s="2">
        <v>22</v>
      </c>
      <c r="N84" s="2">
        <v>12</v>
      </c>
      <c r="O84" s="2">
        <v>20</v>
      </c>
      <c r="P84" s="52"/>
      <c r="Q84" s="2"/>
      <c r="R84" s="2"/>
      <c r="S84" s="2"/>
      <c r="T84" s="2" t="s">
        <v>361</v>
      </c>
    </row>
    <row r="85" spans="1:20" s="5" customFormat="1" ht="169.5" thickBot="1" x14ac:dyDescent="0.25">
      <c r="A85" s="2" t="s">
        <v>315</v>
      </c>
      <c r="B85" s="2" t="s">
        <v>278</v>
      </c>
      <c r="C85" s="2" t="s">
        <v>279</v>
      </c>
      <c r="D85" s="8" t="s">
        <v>340</v>
      </c>
      <c r="E85" s="2" t="s">
        <v>22</v>
      </c>
      <c r="F85" s="2" t="s">
        <v>23</v>
      </c>
      <c r="G85" s="2" t="s">
        <v>280</v>
      </c>
      <c r="H85" s="57"/>
      <c r="I85" s="2" t="s">
        <v>293</v>
      </c>
      <c r="J85" s="2" t="s">
        <v>292</v>
      </c>
      <c r="K85" s="2" t="s">
        <v>33</v>
      </c>
      <c r="L85" s="2">
        <v>5</v>
      </c>
      <c r="M85" s="2">
        <v>38</v>
      </c>
      <c r="N85" s="2">
        <v>4</v>
      </c>
      <c r="O85" s="2">
        <v>38</v>
      </c>
      <c r="P85" s="52"/>
      <c r="Q85" s="8"/>
      <c r="R85" s="8"/>
      <c r="S85" s="8"/>
      <c r="T85" s="2" t="s">
        <v>361</v>
      </c>
    </row>
    <row r="86" spans="1:20" s="5" customFormat="1" ht="169.5" thickBot="1" x14ac:dyDescent="0.25">
      <c r="A86" s="2" t="s">
        <v>315</v>
      </c>
      <c r="B86" s="2" t="s">
        <v>278</v>
      </c>
      <c r="C86" s="2" t="s">
        <v>279</v>
      </c>
      <c r="D86" s="8" t="s">
        <v>340</v>
      </c>
      <c r="E86" s="2" t="s">
        <v>22</v>
      </c>
      <c r="F86" s="2" t="s">
        <v>23</v>
      </c>
      <c r="G86" s="2" t="s">
        <v>280</v>
      </c>
      <c r="H86" s="58"/>
      <c r="I86" s="2" t="s">
        <v>294</v>
      </c>
      <c r="J86" s="2" t="s">
        <v>292</v>
      </c>
      <c r="K86" s="2" t="s">
        <v>93</v>
      </c>
      <c r="L86" s="17">
        <v>0</v>
      </c>
      <c r="M86" s="2">
        <v>14</v>
      </c>
      <c r="N86" s="17">
        <v>0</v>
      </c>
      <c r="O86" s="2">
        <v>13</v>
      </c>
      <c r="P86" s="53"/>
      <c r="Q86" s="8"/>
      <c r="R86" s="8"/>
      <c r="S86" s="8"/>
      <c r="T86" s="2" t="s">
        <v>361</v>
      </c>
    </row>
    <row r="87" spans="1:20" s="5" customFormat="1" ht="107.25" customHeight="1" thickBot="1" x14ac:dyDescent="0.25">
      <c r="A87" s="2" t="s">
        <v>315</v>
      </c>
      <c r="B87" s="2" t="s">
        <v>295</v>
      </c>
      <c r="C87" s="2" t="s">
        <v>296</v>
      </c>
      <c r="D87" s="8" t="s">
        <v>297</v>
      </c>
      <c r="E87" s="2" t="s">
        <v>298</v>
      </c>
      <c r="F87" s="2" t="s">
        <v>23</v>
      </c>
      <c r="G87" s="2" t="s">
        <v>299</v>
      </c>
      <c r="H87" s="56">
        <v>60</v>
      </c>
      <c r="I87" s="2" t="s">
        <v>300</v>
      </c>
      <c r="J87" s="2" t="s">
        <v>292</v>
      </c>
      <c r="K87" s="2" t="s">
        <v>18</v>
      </c>
      <c r="L87" s="2">
        <v>3</v>
      </c>
      <c r="M87" s="2">
        <v>9</v>
      </c>
      <c r="N87" s="2">
        <v>3</v>
      </c>
      <c r="O87" s="2">
        <v>7</v>
      </c>
      <c r="P87" s="51">
        <f>(N87+O87+N88+O88+N89+O89)/(L87+M87+L88+M88+L89+M89)</f>
        <v>0.91666666666666663</v>
      </c>
      <c r="Q87" s="4"/>
      <c r="R87" s="4"/>
      <c r="S87" s="4"/>
      <c r="T87" s="2" t="s">
        <v>362</v>
      </c>
    </row>
    <row r="88" spans="1:20" s="5" customFormat="1" ht="123.75" customHeight="1" thickBot="1" x14ac:dyDescent="0.25">
      <c r="A88" s="2" t="s">
        <v>315</v>
      </c>
      <c r="B88" s="2" t="s">
        <v>295</v>
      </c>
      <c r="C88" s="2" t="s">
        <v>296</v>
      </c>
      <c r="D88" s="8" t="s">
        <v>297</v>
      </c>
      <c r="E88" s="2" t="s">
        <v>298</v>
      </c>
      <c r="F88" s="2" t="s">
        <v>23</v>
      </c>
      <c r="G88" s="2" t="s">
        <v>299</v>
      </c>
      <c r="H88" s="57"/>
      <c r="I88" s="2" t="s">
        <v>301</v>
      </c>
      <c r="J88" s="2" t="s">
        <v>302</v>
      </c>
      <c r="K88" s="2" t="s">
        <v>93</v>
      </c>
      <c r="L88" s="2">
        <v>15</v>
      </c>
      <c r="M88" s="2">
        <v>21</v>
      </c>
      <c r="N88" s="2">
        <v>14</v>
      </c>
      <c r="O88" s="2">
        <v>19</v>
      </c>
      <c r="P88" s="52"/>
      <c r="Q88" s="4"/>
      <c r="R88" s="4"/>
      <c r="S88" s="4"/>
      <c r="T88" s="2" t="s">
        <v>361</v>
      </c>
    </row>
    <row r="89" spans="1:20" s="5" customFormat="1" ht="81.75" customHeight="1" thickBot="1" x14ac:dyDescent="0.25">
      <c r="A89" s="2" t="s">
        <v>315</v>
      </c>
      <c r="B89" s="2" t="s">
        <v>295</v>
      </c>
      <c r="C89" s="2" t="s">
        <v>296</v>
      </c>
      <c r="D89" s="8" t="s">
        <v>297</v>
      </c>
      <c r="E89" s="2" t="s">
        <v>298</v>
      </c>
      <c r="F89" s="2" t="s">
        <v>23</v>
      </c>
      <c r="G89" s="2" t="s">
        <v>299</v>
      </c>
      <c r="H89" s="58"/>
      <c r="I89" s="2" t="s">
        <v>303</v>
      </c>
      <c r="J89" s="2" t="s">
        <v>304</v>
      </c>
      <c r="K89" s="2" t="s">
        <v>18</v>
      </c>
      <c r="L89" s="17">
        <v>0</v>
      </c>
      <c r="M89" s="2">
        <v>12</v>
      </c>
      <c r="N89" s="17">
        <v>0</v>
      </c>
      <c r="O89" s="2">
        <v>12</v>
      </c>
      <c r="P89" s="53"/>
      <c r="Q89" s="4"/>
      <c r="R89" s="4"/>
      <c r="S89" s="4"/>
      <c r="T89" s="2" t="s">
        <v>361</v>
      </c>
    </row>
    <row r="90" spans="1:20" s="5" customFormat="1" ht="81.75" customHeight="1" thickBot="1" x14ac:dyDescent="0.25">
      <c r="A90" s="2" t="s">
        <v>315</v>
      </c>
      <c r="B90" s="2" t="s">
        <v>305</v>
      </c>
      <c r="C90" s="2" t="s">
        <v>232</v>
      </c>
      <c r="D90" s="8" t="s">
        <v>306</v>
      </c>
      <c r="E90" s="2" t="s">
        <v>307</v>
      </c>
      <c r="F90" s="2" t="s">
        <v>15</v>
      </c>
      <c r="G90" s="2" t="s">
        <v>308</v>
      </c>
      <c r="H90" s="50">
        <v>1</v>
      </c>
      <c r="I90" s="2" t="s">
        <v>309</v>
      </c>
      <c r="J90" s="2" t="s">
        <v>310</v>
      </c>
      <c r="K90" s="2" t="s">
        <v>18</v>
      </c>
      <c r="L90" s="3">
        <v>0.45</v>
      </c>
      <c r="M90" s="3">
        <v>0.55000000000000004</v>
      </c>
      <c r="N90" s="3">
        <v>0.47</v>
      </c>
      <c r="O90" s="3">
        <v>0.5</v>
      </c>
      <c r="P90" s="3">
        <f>(N90+O90)/(L90+M90)</f>
        <v>0.97</v>
      </c>
      <c r="Q90" s="4"/>
      <c r="R90" s="4"/>
      <c r="S90" s="4"/>
      <c r="T90" s="2" t="s">
        <v>363</v>
      </c>
    </row>
    <row r="91" spans="1:20" s="5" customFormat="1" ht="180" customHeight="1" thickBot="1" x14ac:dyDescent="0.25">
      <c r="A91" s="2" t="s">
        <v>315</v>
      </c>
      <c r="B91" s="2" t="s">
        <v>311</v>
      </c>
      <c r="C91" s="2" t="s">
        <v>12</v>
      </c>
      <c r="D91" s="8" t="s">
        <v>312</v>
      </c>
      <c r="E91" s="2" t="s">
        <v>90</v>
      </c>
      <c r="F91" s="2" t="s">
        <v>15</v>
      </c>
      <c r="G91" s="2" t="s">
        <v>314</v>
      </c>
      <c r="H91" s="50">
        <v>1</v>
      </c>
      <c r="I91" s="2" t="s">
        <v>199</v>
      </c>
      <c r="J91" s="2" t="s">
        <v>313</v>
      </c>
      <c r="K91" s="2" t="s">
        <v>18</v>
      </c>
      <c r="L91" s="3">
        <v>0.5</v>
      </c>
      <c r="M91" s="3">
        <v>0.5</v>
      </c>
      <c r="N91" s="3">
        <v>0.45</v>
      </c>
      <c r="O91" s="3">
        <v>0.48</v>
      </c>
      <c r="P91" s="3">
        <f>(N91+O91)/(L91+M91)</f>
        <v>0.92999999999999994</v>
      </c>
      <c r="Q91" s="4"/>
      <c r="R91" s="4"/>
      <c r="S91" s="4"/>
      <c r="T91" s="2" t="s">
        <v>364</v>
      </c>
    </row>
  </sheetData>
  <autoFilter ref="A4:T4"/>
  <mergeCells count="55">
    <mergeCell ref="P28:P32"/>
    <mergeCell ref="H23:H27"/>
    <mergeCell ref="P23:P27"/>
    <mergeCell ref="P20:P22"/>
    <mergeCell ref="H28:H32"/>
    <mergeCell ref="H11:H14"/>
    <mergeCell ref="P6:P14"/>
    <mergeCell ref="H15:H19"/>
    <mergeCell ref="P15:P19"/>
    <mergeCell ref="H20:H22"/>
    <mergeCell ref="G3:G4"/>
    <mergeCell ref="H3:H4"/>
    <mergeCell ref="P3:P4"/>
    <mergeCell ref="Q3:Q4"/>
    <mergeCell ref="H6:H10"/>
    <mergeCell ref="A1:T1"/>
    <mergeCell ref="R3:R4"/>
    <mergeCell ref="S3:S4"/>
    <mergeCell ref="T3:T4"/>
    <mergeCell ref="S53:S54"/>
    <mergeCell ref="A2:T2"/>
    <mergeCell ref="I3:K3"/>
    <mergeCell ref="L3:M3"/>
    <mergeCell ref="N3:O3"/>
    <mergeCell ref="S41:S42"/>
    <mergeCell ref="A3:A4"/>
    <mergeCell ref="B3:B4"/>
    <mergeCell ref="C3:C4"/>
    <mergeCell ref="D3:D4"/>
    <mergeCell ref="E3:E4"/>
    <mergeCell ref="F3:F4"/>
    <mergeCell ref="H87:H89"/>
    <mergeCell ref="P87:P89"/>
    <mergeCell ref="H55:H58"/>
    <mergeCell ref="P55:P58"/>
    <mergeCell ref="H59:H60"/>
    <mergeCell ref="P59:P60"/>
    <mergeCell ref="H62:H64"/>
    <mergeCell ref="P62:P64"/>
    <mergeCell ref="H34:H36"/>
    <mergeCell ref="P34:P36"/>
    <mergeCell ref="H65:H66"/>
    <mergeCell ref="P65:P66"/>
    <mergeCell ref="H79:H86"/>
    <mergeCell ref="P79:P86"/>
    <mergeCell ref="H51:H52"/>
    <mergeCell ref="P51:P52"/>
    <mergeCell ref="H53:H54"/>
    <mergeCell ref="P53:P54"/>
    <mergeCell ref="H41:H42"/>
    <mergeCell ref="P41:P42"/>
    <mergeCell ref="H44:H45"/>
    <mergeCell ref="P44:P45"/>
    <mergeCell ref="H48:H50"/>
    <mergeCell ref="P48:P5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showGridLines="0" zoomScaleNormal="100" workbookViewId="0">
      <pane ySplit="3" topLeftCell="A7" activePane="bottomLeft" state="frozen"/>
      <selection pane="bottomLeft" activeCell="B12" sqref="B12"/>
    </sheetView>
  </sheetViews>
  <sheetFormatPr baseColWidth="10" defaultRowHeight="15" x14ac:dyDescent="0.25"/>
  <cols>
    <col min="1" max="1" width="11.42578125" style="13"/>
    <col min="2" max="2" width="12.7109375" style="13" customWidth="1"/>
    <col min="4" max="4" width="18.42578125" bestFit="1" customWidth="1"/>
    <col min="5" max="5" width="14" bestFit="1" customWidth="1"/>
    <col min="6" max="6" width="11.85546875" bestFit="1" customWidth="1"/>
    <col min="7" max="7" width="13.85546875" bestFit="1" customWidth="1"/>
    <col min="8" max="8" width="12.7109375" customWidth="1"/>
    <col min="9" max="9" width="14" customWidth="1"/>
    <col min="10" max="10" width="12.7109375" bestFit="1" customWidth="1"/>
    <col min="11" max="11" width="21" customWidth="1"/>
  </cols>
  <sheetData>
    <row r="1" spans="1:11" ht="18" x14ac:dyDescent="0.25">
      <c r="A1" s="65" t="s">
        <v>366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7" customHeight="1" thickBot="1" x14ac:dyDescent="0.3">
      <c r="A2" s="63" t="s">
        <v>229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5" customFormat="1" ht="37.5" customHeight="1" thickBot="1" x14ac:dyDescent="0.25">
      <c r="A3" s="6" t="s">
        <v>230</v>
      </c>
      <c r="B3" s="6" t="s">
        <v>216</v>
      </c>
      <c r="C3" s="6" t="s">
        <v>217</v>
      </c>
      <c r="D3" s="6" t="s">
        <v>218</v>
      </c>
      <c r="E3" s="6" t="s">
        <v>219</v>
      </c>
      <c r="F3" s="6" t="s">
        <v>220</v>
      </c>
      <c r="G3" s="6" t="s">
        <v>221</v>
      </c>
      <c r="H3" s="6" t="s">
        <v>222</v>
      </c>
      <c r="I3" s="6" t="s">
        <v>223</v>
      </c>
      <c r="J3" s="6" t="s">
        <v>224</v>
      </c>
      <c r="K3" s="6" t="s">
        <v>225</v>
      </c>
    </row>
    <row r="4" spans="1:11" s="5" customFormat="1" ht="12" thickBot="1" x14ac:dyDescent="0.25">
      <c r="A4" s="14" t="s">
        <v>203</v>
      </c>
      <c r="B4" s="8" t="s">
        <v>16</v>
      </c>
      <c r="C4" s="26" t="s">
        <v>217</v>
      </c>
      <c r="D4" s="27">
        <v>373293468</v>
      </c>
      <c r="E4" s="27">
        <v>2275000</v>
      </c>
      <c r="F4" s="27">
        <v>80000</v>
      </c>
      <c r="G4" s="27">
        <v>2625000</v>
      </c>
      <c r="H4" s="28">
        <v>0</v>
      </c>
      <c r="I4" s="28">
        <v>0</v>
      </c>
      <c r="J4" s="28">
        <v>0</v>
      </c>
      <c r="K4" s="29">
        <f>SUM(D4:J4)</f>
        <v>378273468</v>
      </c>
    </row>
    <row r="5" spans="1:11" s="5" customFormat="1" ht="12" thickBot="1" x14ac:dyDescent="0.25">
      <c r="A5" s="14" t="s">
        <v>203</v>
      </c>
      <c r="B5" s="8" t="s">
        <v>16</v>
      </c>
      <c r="C5" s="26" t="s">
        <v>226</v>
      </c>
      <c r="D5" s="27">
        <v>349044083.68000001</v>
      </c>
      <c r="E5" s="27">
        <v>1167900</v>
      </c>
      <c r="F5" s="27">
        <v>0</v>
      </c>
      <c r="G5" s="27">
        <v>2340084</v>
      </c>
      <c r="H5" s="28">
        <v>0</v>
      </c>
      <c r="I5" s="28">
        <v>0</v>
      </c>
      <c r="J5" s="28">
        <v>0</v>
      </c>
      <c r="K5" s="29">
        <f>SUM(D5:J5)</f>
        <v>352552067.68000001</v>
      </c>
    </row>
    <row r="6" spans="1:11" s="5" customFormat="1" ht="12" thickBot="1" x14ac:dyDescent="0.25">
      <c r="A6" s="12" t="s">
        <v>203</v>
      </c>
      <c r="B6" s="12" t="s">
        <v>16</v>
      </c>
      <c r="C6" s="30" t="s">
        <v>227</v>
      </c>
      <c r="D6" s="31">
        <f>D5/D4</f>
        <v>0.93503935536316429</v>
      </c>
      <c r="E6" s="31">
        <f t="shared" ref="E6:G6" si="0">E5/E4</f>
        <v>0.51336263736263732</v>
      </c>
      <c r="F6" s="32">
        <f t="shared" si="0"/>
        <v>0</v>
      </c>
      <c r="G6" s="31">
        <f t="shared" si="0"/>
        <v>0.89146057142857138</v>
      </c>
      <c r="H6" s="32">
        <v>0</v>
      </c>
      <c r="I6" s="32">
        <v>0</v>
      </c>
      <c r="J6" s="32">
        <v>0</v>
      </c>
      <c r="K6" s="31">
        <f>K5/K4</f>
        <v>0.93200316042255438</v>
      </c>
    </row>
    <row r="7" spans="1:11" s="5" customFormat="1" ht="12" thickBot="1" x14ac:dyDescent="0.25">
      <c r="A7" s="14" t="s">
        <v>203</v>
      </c>
      <c r="B7" s="8" t="s">
        <v>24</v>
      </c>
      <c r="C7" s="26" t="s">
        <v>217</v>
      </c>
      <c r="D7" s="27">
        <v>20124292</v>
      </c>
      <c r="E7" s="27">
        <v>3430000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9">
        <f t="shared" ref="K7:K8" si="1">SUM(D7:J7)</f>
        <v>23554292</v>
      </c>
    </row>
    <row r="8" spans="1:11" s="5" customFormat="1" ht="12" thickBot="1" x14ac:dyDescent="0.25">
      <c r="A8" s="14" t="s">
        <v>203</v>
      </c>
      <c r="B8" s="8" t="s">
        <v>24</v>
      </c>
      <c r="C8" s="26" t="s">
        <v>226</v>
      </c>
      <c r="D8" s="27">
        <v>13116899.628600001</v>
      </c>
      <c r="E8" s="27">
        <v>2661894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9">
        <f t="shared" si="1"/>
        <v>15778793.628600001</v>
      </c>
    </row>
    <row r="9" spans="1:11" s="5" customFormat="1" ht="12" thickBot="1" x14ac:dyDescent="0.25">
      <c r="A9" s="12" t="s">
        <v>203</v>
      </c>
      <c r="B9" s="12" t="s">
        <v>24</v>
      </c>
      <c r="C9" s="30" t="s">
        <v>227</v>
      </c>
      <c r="D9" s="31">
        <f>D8/D7</f>
        <v>0.65179434032263106</v>
      </c>
      <c r="E9" s="31">
        <f t="shared" ref="E9" si="2">E8/E7</f>
        <v>0.77606239067055394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1">
        <f t="shared" ref="K9" si="3">K8/K7</f>
        <v>0.66989038042833138</v>
      </c>
    </row>
    <row r="10" spans="1:11" s="5" customFormat="1" ht="12" thickBot="1" x14ac:dyDescent="0.25">
      <c r="A10" s="14" t="s">
        <v>203</v>
      </c>
      <c r="B10" s="8" t="s">
        <v>36</v>
      </c>
      <c r="C10" s="26" t="s">
        <v>217</v>
      </c>
      <c r="D10" s="27">
        <v>253679167</v>
      </c>
      <c r="E10" s="27">
        <v>5307200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9">
        <f t="shared" ref="K10:K11" si="4">SUM(D10:J10)</f>
        <v>258986367</v>
      </c>
    </row>
    <row r="11" spans="1:11" s="5" customFormat="1" ht="12" thickBot="1" x14ac:dyDescent="0.25">
      <c r="A11" s="14" t="s">
        <v>203</v>
      </c>
      <c r="B11" s="8" t="s">
        <v>36</v>
      </c>
      <c r="C11" s="26" t="s">
        <v>226</v>
      </c>
      <c r="D11" s="27">
        <v>196317066.72619998</v>
      </c>
      <c r="E11" s="27">
        <v>3655523.5244000005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9">
        <f t="shared" si="4"/>
        <v>199972590.25059998</v>
      </c>
    </row>
    <row r="12" spans="1:11" s="5" customFormat="1" ht="12" thickBot="1" x14ac:dyDescent="0.25">
      <c r="A12" s="12" t="s">
        <v>203</v>
      </c>
      <c r="B12" s="12" t="s">
        <v>36</v>
      </c>
      <c r="C12" s="30" t="s">
        <v>227</v>
      </c>
      <c r="D12" s="31">
        <f>D11/D10</f>
        <v>0.77387934156295923</v>
      </c>
      <c r="E12" s="31">
        <f t="shared" ref="E12" si="5">E11/E10</f>
        <v>0.68878571080795914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1">
        <f t="shared" ref="K12" si="6">K11/K10</f>
        <v>0.77213558600403076</v>
      </c>
    </row>
    <row r="13" spans="1:11" s="5" customFormat="1" ht="12" thickBot="1" x14ac:dyDescent="0.25">
      <c r="A13" s="14" t="s">
        <v>203</v>
      </c>
      <c r="B13" s="8" t="s">
        <v>47</v>
      </c>
      <c r="C13" s="26" t="s">
        <v>217</v>
      </c>
      <c r="D13" s="27">
        <v>143519699</v>
      </c>
      <c r="E13" s="27">
        <v>1400000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9">
        <f t="shared" ref="K13:K14" si="7">SUM(D13:J13)</f>
        <v>144919699</v>
      </c>
    </row>
    <row r="14" spans="1:11" s="5" customFormat="1" ht="12" thickBot="1" x14ac:dyDescent="0.25">
      <c r="A14" s="14" t="s">
        <v>203</v>
      </c>
      <c r="B14" s="8" t="s">
        <v>47</v>
      </c>
      <c r="C14" s="26" t="s">
        <v>226</v>
      </c>
      <c r="D14" s="27">
        <v>130621614.573</v>
      </c>
      <c r="E14" s="27">
        <v>824670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9">
        <f t="shared" si="7"/>
        <v>131446284.573</v>
      </c>
    </row>
    <row r="15" spans="1:11" s="5" customFormat="1" ht="12" thickBot="1" x14ac:dyDescent="0.25">
      <c r="A15" s="12" t="s">
        <v>203</v>
      </c>
      <c r="B15" s="12" t="s">
        <v>47</v>
      </c>
      <c r="C15" s="30" t="s">
        <v>227</v>
      </c>
      <c r="D15" s="31">
        <f>D14/D13</f>
        <v>0.91013021545564976</v>
      </c>
      <c r="E15" s="31">
        <f t="shared" ref="E15" si="8">E14/E13</f>
        <v>0.58904999999999996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1">
        <f t="shared" ref="K15" si="9">K14/K13</f>
        <v>0.90702841283847824</v>
      </c>
    </row>
    <row r="16" spans="1:11" s="5" customFormat="1" ht="12" thickBot="1" x14ac:dyDescent="0.25">
      <c r="A16" s="14" t="s">
        <v>203</v>
      </c>
      <c r="B16" s="8" t="s">
        <v>59</v>
      </c>
      <c r="C16" s="26" t="s">
        <v>217</v>
      </c>
      <c r="D16" s="27">
        <v>42314474</v>
      </c>
      <c r="E16" s="27">
        <v>10280000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f t="shared" ref="K16:K17" si="10">SUM(D16:J16)</f>
        <v>52594474</v>
      </c>
    </row>
    <row r="17" spans="1:11" s="5" customFormat="1" ht="12" thickBot="1" x14ac:dyDescent="0.25">
      <c r="A17" s="14" t="s">
        <v>203</v>
      </c>
      <c r="B17" s="8" t="s">
        <v>59</v>
      </c>
      <c r="C17" s="26" t="s">
        <v>226</v>
      </c>
      <c r="D17" s="27">
        <v>40724049.245000005</v>
      </c>
      <c r="E17" s="27">
        <v>8584573.1999999993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>
        <f t="shared" si="10"/>
        <v>49308622.445000008</v>
      </c>
    </row>
    <row r="18" spans="1:11" s="5" customFormat="1" ht="12" thickBot="1" x14ac:dyDescent="0.25">
      <c r="A18" s="12" t="s">
        <v>203</v>
      </c>
      <c r="B18" s="12" t="s">
        <v>59</v>
      </c>
      <c r="C18" s="30" t="s">
        <v>227</v>
      </c>
      <c r="D18" s="31">
        <f>D17/D16</f>
        <v>0.96241416695856852</v>
      </c>
      <c r="E18" s="31">
        <f t="shared" ref="E18" si="11">E17/E16</f>
        <v>0.83507521400778206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1">
        <f t="shared" ref="K18" si="12">K17/K16</f>
        <v>0.93752477579678828</v>
      </c>
    </row>
    <row r="19" spans="1:11" s="5" customFormat="1" ht="12" thickBot="1" x14ac:dyDescent="0.25">
      <c r="A19" s="14" t="s">
        <v>203</v>
      </c>
      <c r="B19" s="8" t="s">
        <v>68</v>
      </c>
      <c r="C19" s="26" t="s">
        <v>217</v>
      </c>
      <c r="D19" s="27">
        <v>58187817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9">
        <f t="shared" ref="K19:K20" si="13">SUM(D19:J19)</f>
        <v>58187817</v>
      </c>
    </row>
    <row r="20" spans="1:11" s="5" customFormat="1" ht="12" thickBot="1" x14ac:dyDescent="0.25">
      <c r="A20" s="14" t="s">
        <v>203</v>
      </c>
      <c r="B20" s="8" t="s">
        <v>68</v>
      </c>
      <c r="C20" s="26" t="s">
        <v>226</v>
      </c>
      <c r="D20" s="27">
        <v>54316426.961500004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>
        <f t="shared" si="13"/>
        <v>54316426.961500004</v>
      </c>
    </row>
    <row r="21" spans="1:11" s="5" customFormat="1" ht="12" thickBot="1" x14ac:dyDescent="0.25">
      <c r="A21" s="12" t="s">
        <v>203</v>
      </c>
      <c r="B21" s="12" t="s">
        <v>68</v>
      </c>
      <c r="C21" s="30" t="s">
        <v>227</v>
      </c>
      <c r="D21" s="31">
        <f>D20/D19</f>
        <v>0.93346734354203398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1">
        <f t="shared" ref="K21" si="14">K20/K19</f>
        <v>0.93346734354203398</v>
      </c>
    </row>
    <row r="22" spans="1:11" s="5" customFormat="1" ht="12" thickBot="1" x14ac:dyDescent="0.25">
      <c r="A22" s="14" t="s">
        <v>203</v>
      </c>
      <c r="B22" s="8" t="s">
        <v>79</v>
      </c>
      <c r="C22" s="26" t="s">
        <v>217</v>
      </c>
      <c r="D22" s="27">
        <v>46788599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9">
        <f t="shared" ref="K22:K23" si="15">SUM(D22:J22)</f>
        <v>46788599</v>
      </c>
    </row>
    <row r="23" spans="1:11" s="5" customFormat="1" ht="12" thickBot="1" x14ac:dyDescent="0.25">
      <c r="A23" s="14" t="s">
        <v>203</v>
      </c>
      <c r="B23" s="8" t="s">
        <v>79</v>
      </c>
      <c r="C23" s="26" t="s">
        <v>226</v>
      </c>
      <c r="D23" s="27">
        <v>44866087.001000002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>
        <f t="shared" si="15"/>
        <v>44866087.001000002</v>
      </c>
    </row>
    <row r="24" spans="1:11" s="5" customFormat="1" ht="12" thickBot="1" x14ac:dyDescent="0.25">
      <c r="A24" s="12" t="s">
        <v>203</v>
      </c>
      <c r="B24" s="12" t="s">
        <v>79</v>
      </c>
      <c r="C24" s="30" t="s">
        <v>227</v>
      </c>
      <c r="D24" s="31">
        <f>D23/D22</f>
        <v>0.9589106739656813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1">
        <f t="shared" ref="K24" si="16">K23/K22</f>
        <v>0.9589106739656813</v>
      </c>
    </row>
    <row r="25" spans="1:11" s="5" customFormat="1" ht="12" thickBot="1" x14ac:dyDescent="0.25">
      <c r="A25" s="14" t="s">
        <v>203</v>
      </c>
      <c r="B25" s="8" t="s">
        <v>91</v>
      </c>
      <c r="C25" s="26" t="s">
        <v>217</v>
      </c>
      <c r="D25" s="27">
        <v>338940482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9">
        <f t="shared" ref="K25:K26" si="17">SUM(D25:J25)</f>
        <v>338940482</v>
      </c>
    </row>
    <row r="26" spans="1:11" s="5" customFormat="1" ht="12" thickBot="1" x14ac:dyDescent="0.25">
      <c r="A26" s="14" t="s">
        <v>203</v>
      </c>
      <c r="B26" s="8" t="s">
        <v>91</v>
      </c>
      <c r="C26" s="26" t="s">
        <v>226</v>
      </c>
      <c r="D26" s="27">
        <v>333595309.1006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9">
        <f t="shared" si="17"/>
        <v>333595309.1006</v>
      </c>
    </row>
    <row r="27" spans="1:11" s="5" customFormat="1" ht="12" thickBot="1" x14ac:dyDescent="0.25">
      <c r="A27" s="12" t="s">
        <v>203</v>
      </c>
      <c r="B27" s="12" t="s">
        <v>91</v>
      </c>
      <c r="C27" s="30" t="s">
        <v>227</v>
      </c>
      <c r="D27" s="31">
        <f>D26/D25</f>
        <v>0.98422975954993774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1">
        <f t="shared" ref="K27" si="18">K26/K25</f>
        <v>0.98422975954993774</v>
      </c>
    </row>
    <row r="28" spans="1:11" s="5" customFormat="1" ht="12" thickBot="1" x14ac:dyDescent="0.25">
      <c r="A28" s="14" t="s">
        <v>203</v>
      </c>
      <c r="B28" s="8" t="s">
        <v>228</v>
      </c>
      <c r="C28" s="26" t="s">
        <v>217</v>
      </c>
      <c r="D28" s="33">
        <v>197200386</v>
      </c>
      <c r="E28" s="34">
        <v>0</v>
      </c>
      <c r="F28" s="33">
        <v>700000</v>
      </c>
      <c r="G28" s="33">
        <v>150255000</v>
      </c>
      <c r="H28" s="34">
        <v>0</v>
      </c>
      <c r="I28" s="34">
        <v>0</v>
      </c>
      <c r="J28" s="34">
        <v>0</v>
      </c>
      <c r="K28" s="29">
        <f t="shared" ref="K28:K29" si="19">SUM(D28:J28)</f>
        <v>348155386</v>
      </c>
    </row>
    <row r="29" spans="1:11" s="5" customFormat="1" ht="12" thickBot="1" x14ac:dyDescent="0.25">
      <c r="A29" s="14" t="s">
        <v>203</v>
      </c>
      <c r="B29" s="8" t="s">
        <v>228</v>
      </c>
      <c r="C29" s="26" t="s">
        <v>226</v>
      </c>
      <c r="D29" s="33">
        <v>194934527.88499999</v>
      </c>
      <c r="E29" s="34">
        <v>0</v>
      </c>
      <c r="F29" s="33">
        <v>335710.7</v>
      </c>
      <c r="G29" s="33">
        <v>107725190.68610001</v>
      </c>
      <c r="H29" s="34">
        <v>0</v>
      </c>
      <c r="I29" s="34">
        <v>0</v>
      </c>
      <c r="J29" s="34">
        <v>0</v>
      </c>
      <c r="K29" s="29">
        <f t="shared" si="19"/>
        <v>302995429.27109998</v>
      </c>
    </row>
    <row r="30" spans="1:11" s="5" customFormat="1" ht="12" thickBot="1" x14ac:dyDescent="0.25">
      <c r="A30" s="12" t="s">
        <v>203</v>
      </c>
      <c r="B30" s="12" t="s">
        <v>228</v>
      </c>
      <c r="C30" s="30" t="s">
        <v>227</v>
      </c>
      <c r="D30" s="31">
        <f>D29/D28</f>
        <v>0.98850986977784105</v>
      </c>
      <c r="E30" s="32">
        <v>0</v>
      </c>
      <c r="F30" s="31">
        <f t="shared" ref="F30" si="20">F29/F28</f>
        <v>0.47958671428571431</v>
      </c>
      <c r="G30" s="31">
        <f t="shared" ref="G30" si="21">G29/G28</f>
        <v>0.71694912439586045</v>
      </c>
      <c r="H30" s="32">
        <v>0</v>
      </c>
      <c r="I30" s="32">
        <v>0</v>
      </c>
      <c r="J30" s="32">
        <v>0</v>
      </c>
      <c r="K30" s="31">
        <f t="shared" ref="K30" si="22">K29/K28</f>
        <v>0.87028792733110261</v>
      </c>
    </row>
    <row r="31" spans="1:11" s="5" customFormat="1" ht="12" thickBot="1" x14ac:dyDescent="0.25">
      <c r="A31" s="14" t="s">
        <v>203</v>
      </c>
      <c r="B31" s="8" t="s">
        <v>104</v>
      </c>
      <c r="C31" s="26" t="s">
        <v>217</v>
      </c>
      <c r="D31" s="27">
        <v>140840542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9">
        <f t="shared" ref="K31:K32" si="23">SUM(D31:J31)</f>
        <v>140840542</v>
      </c>
    </row>
    <row r="32" spans="1:11" s="5" customFormat="1" ht="12" thickBot="1" x14ac:dyDescent="0.25">
      <c r="A32" s="14" t="s">
        <v>203</v>
      </c>
      <c r="B32" s="8" t="s">
        <v>104</v>
      </c>
      <c r="C32" s="26" t="s">
        <v>226</v>
      </c>
      <c r="D32" s="27">
        <v>139863368.92899999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9">
        <f t="shared" si="23"/>
        <v>139863368.92899999</v>
      </c>
    </row>
    <row r="33" spans="1:11" s="5" customFormat="1" ht="12" thickBot="1" x14ac:dyDescent="0.25">
      <c r="A33" s="12" t="s">
        <v>203</v>
      </c>
      <c r="B33" s="12" t="s">
        <v>104</v>
      </c>
      <c r="C33" s="30" t="s">
        <v>227</v>
      </c>
      <c r="D33" s="31">
        <f>D32/D31</f>
        <v>0.99306184812182841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1">
        <f t="shared" ref="K33" si="24">K32/K31</f>
        <v>0.99306184812182841</v>
      </c>
    </row>
    <row r="34" spans="1:11" s="5" customFormat="1" ht="12" thickBot="1" x14ac:dyDescent="0.25">
      <c r="A34" s="14" t="s">
        <v>203</v>
      </c>
      <c r="B34" s="8" t="s">
        <v>109</v>
      </c>
      <c r="C34" s="26" t="s">
        <v>217</v>
      </c>
      <c r="D34" s="27">
        <v>31983634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9">
        <f t="shared" ref="K34:K35" si="25">SUM(D34:J34)</f>
        <v>31983634</v>
      </c>
    </row>
    <row r="35" spans="1:11" s="5" customFormat="1" ht="12" thickBot="1" x14ac:dyDescent="0.25">
      <c r="A35" s="14" t="s">
        <v>203</v>
      </c>
      <c r="B35" s="8" t="s">
        <v>109</v>
      </c>
      <c r="C35" s="26" t="s">
        <v>226</v>
      </c>
      <c r="D35" s="27">
        <v>31370289.313999999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>
        <f t="shared" si="25"/>
        <v>31370289.313999999</v>
      </c>
    </row>
    <row r="36" spans="1:11" s="5" customFormat="1" ht="12" thickBot="1" x14ac:dyDescent="0.25">
      <c r="A36" s="12" t="s">
        <v>203</v>
      </c>
      <c r="B36" s="12" t="s">
        <v>109</v>
      </c>
      <c r="C36" s="30" t="s">
        <v>227</v>
      </c>
      <c r="D36" s="31">
        <f>D35/D34</f>
        <v>0.98082317081292258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1">
        <f t="shared" ref="K36" si="26">K35/K34</f>
        <v>0.98082317081292258</v>
      </c>
    </row>
    <row r="37" spans="1:11" s="5" customFormat="1" ht="12" thickBot="1" x14ac:dyDescent="0.25">
      <c r="A37" s="14" t="s">
        <v>203</v>
      </c>
      <c r="B37" s="8" t="s">
        <v>113</v>
      </c>
      <c r="C37" s="26" t="s">
        <v>217</v>
      </c>
      <c r="D37" s="27">
        <v>8747790</v>
      </c>
      <c r="E37" s="27">
        <v>3000000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9">
        <f t="shared" ref="K37:K38" si="27">SUM(D37:J37)</f>
        <v>11747790</v>
      </c>
    </row>
    <row r="38" spans="1:11" s="5" customFormat="1" ht="12" thickBot="1" x14ac:dyDescent="0.25">
      <c r="A38" s="14" t="s">
        <v>203</v>
      </c>
      <c r="B38" s="8" t="s">
        <v>113</v>
      </c>
      <c r="C38" s="26" t="s">
        <v>226</v>
      </c>
      <c r="D38" s="27">
        <v>8747771.1510000005</v>
      </c>
      <c r="E38" s="27">
        <v>2503137.0435000001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9">
        <f t="shared" si="27"/>
        <v>11250908.194500001</v>
      </c>
    </row>
    <row r="39" spans="1:11" s="5" customFormat="1" ht="12" thickBot="1" x14ac:dyDescent="0.25">
      <c r="A39" s="12" t="s">
        <v>203</v>
      </c>
      <c r="B39" s="12" t="s">
        <v>113</v>
      </c>
      <c r="C39" s="30" t="s">
        <v>227</v>
      </c>
      <c r="D39" s="31">
        <f>D38/D37</f>
        <v>0.99999784528435187</v>
      </c>
      <c r="E39" s="31">
        <f t="shared" ref="E39" si="28">E38/E37</f>
        <v>0.83437901450000007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1">
        <f t="shared" ref="K39" si="29">K38/K37</f>
        <v>0.95770423156185136</v>
      </c>
    </row>
    <row r="40" spans="1:11" s="5" customFormat="1" ht="12" thickBot="1" x14ac:dyDescent="0.25">
      <c r="A40" s="14" t="s">
        <v>203</v>
      </c>
      <c r="B40" s="8" t="s">
        <v>118</v>
      </c>
      <c r="C40" s="26" t="s">
        <v>217</v>
      </c>
      <c r="D40" s="27">
        <v>7365820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9">
        <f t="shared" ref="K40:K41" si="30">SUM(D40:J40)</f>
        <v>7365820</v>
      </c>
    </row>
    <row r="41" spans="1:11" s="5" customFormat="1" ht="12" thickBot="1" x14ac:dyDescent="0.25">
      <c r="A41" s="14" t="s">
        <v>203</v>
      </c>
      <c r="B41" s="8" t="s">
        <v>118</v>
      </c>
      <c r="C41" s="26" t="s">
        <v>226</v>
      </c>
      <c r="D41" s="27">
        <v>7365798.3719999995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9">
        <f t="shared" si="30"/>
        <v>7365798.3719999995</v>
      </c>
    </row>
    <row r="42" spans="1:11" s="5" customFormat="1" ht="12" thickBot="1" x14ac:dyDescent="0.25">
      <c r="A42" s="12" t="s">
        <v>203</v>
      </c>
      <c r="B42" s="12" t="s">
        <v>118</v>
      </c>
      <c r="C42" s="30" t="s">
        <v>227</v>
      </c>
      <c r="D42" s="31">
        <f>D41/D40</f>
        <v>0.99999706373492692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1">
        <f t="shared" ref="K42" si="31">K41/K40</f>
        <v>0.99999706373492692</v>
      </c>
    </row>
    <row r="43" spans="1:11" s="5" customFormat="1" ht="12" thickBot="1" x14ac:dyDescent="0.25">
      <c r="A43" s="14" t="s">
        <v>203</v>
      </c>
      <c r="B43" s="8" t="s">
        <v>121</v>
      </c>
      <c r="C43" s="26" t="s">
        <v>217</v>
      </c>
      <c r="D43" s="27">
        <v>22218622</v>
      </c>
      <c r="E43" s="27">
        <v>200000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9">
        <f t="shared" ref="K43:K44" si="32">SUM(D43:J43)</f>
        <v>22418622</v>
      </c>
    </row>
    <row r="44" spans="1:11" s="5" customFormat="1" ht="12" thickBot="1" x14ac:dyDescent="0.25">
      <c r="A44" s="14" t="s">
        <v>203</v>
      </c>
      <c r="B44" s="8" t="s">
        <v>121</v>
      </c>
      <c r="C44" s="26" t="s">
        <v>226</v>
      </c>
      <c r="D44" s="27">
        <v>22185880.773000002</v>
      </c>
      <c r="E44" s="27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9">
        <f t="shared" si="32"/>
        <v>22185880.773000002</v>
      </c>
    </row>
    <row r="45" spans="1:11" s="5" customFormat="1" ht="12" thickBot="1" x14ac:dyDescent="0.25">
      <c r="A45" s="12" t="s">
        <v>203</v>
      </c>
      <c r="B45" s="12" t="s">
        <v>121</v>
      </c>
      <c r="C45" s="30" t="s">
        <v>227</v>
      </c>
      <c r="D45" s="31">
        <f>D44/D43</f>
        <v>0.99852640604804388</v>
      </c>
      <c r="E45" s="32">
        <f t="shared" ref="E45" si="33">E44/E43</f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1">
        <f t="shared" ref="K45" si="34">K44/K43</f>
        <v>0.98961839728597067</v>
      </c>
    </row>
    <row r="46" spans="1:11" s="5" customFormat="1" ht="12" thickBot="1" x14ac:dyDescent="0.25">
      <c r="A46" s="14" t="s">
        <v>203</v>
      </c>
      <c r="B46" s="8" t="s">
        <v>128</v>
      </c>
      <c r="C46" s="26" t="s">
        <v>217</v>
      </c>
      <c r="D46" s="27">
        <v>5422790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9">
        <f t="shared" ref="K46:K47" si="35">SUM(D46:J46)</f>
        <v>5422790</v>
      </c>
    </row>
    <row r="47" spans="1:11" s="5" customFormat="1" ht="12" thickBot="1" x14ac:dyDescent="0.25">
      <c r="A47" s="14" t="s">
        <v>203</v>
      </c>
      <c r="B47" s="8" t="s">
        <v>128</v>
      </c>
      <c r="C47" s="26" t="s">
        <v>226</v>
      </c>
      <c r="D47" s="27">
        <v>5388097.7754999995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9">
        <f t="shared" si="35"/>
        <v>5388097.7754999995</v>
      </c>
    </row>
    <row r="48" spans="1:11" s="5" customFormat="1" ht="12" thickBot="1" x14ac:dyDescent="0.25">
      <c r="A48" s="12" t="s">
        <v>203</v>
      </c>
      <c r="B48" s="12" t="s">
        <v>128</v>
      </c>
      <c r="C48" s="30" t="s">
        <v>227</v>
      </c>
      <c r="D48" s="31">
        <f>D47/D46</f>
        <v>0.99360251374292563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1">
        <f t="shared" ref="K48" si="36">K47/K46</f>
        <v>0.99360251374292563</v>
      </c>
    </row>
    <row r="49" spans="1:11" s="5" customFormat="1" ht="12" thickBot="1" x14ac:dyDescent="0.25">
      <c r="A49" s="14" t="s">
        <v>203</v>
      </c>
      <c r="B49" s="8" t="s">
        <v>134</v>
      </c>
      <c r="C49" s="26" t="s">
        <v>217</v>
      </c>
      <c r="D49" s="27">
        <v>13913708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9">
        <f t="shared" ref="K49:K50" si="37">SUM(D49:J49)</f>
        <v>13913708</v>
      </c>
    </row>
    <row r="50" spans="1:11" s="5" customFormat="1" ht="12" thickBot="1" x14ac:dyDescent="0.25">
      <c r="A50" s="14" t="s">
        <v>203</v>
      </c>
      <c r="B50" s="8" t="s">
        <v>134</v>
      </c>
      <c r="C50" s="26" t="s">
        <v>226</v>
      </c>
      <c r="D50" s="27">
        <v>13909256.491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9">
        <f t="shared" si="37"/>
        <v>13909256.491</v>
      </c>
    </row>
    <row r="51" spans="1:11" s="5" customFormat="1" ht="12" thickBot="1" x14ac:dyDescent="0.25">
      <c r="A51" s="12" t="s">
        <v>203</v>
      </c>
      <c r="B51" s="12" t="s">
        <v>134</v>
      </c>
      <c r="C51" s="30" t="s">
        <v>227</v>
      </c>
      <c r="D51" s="31">
        <f>D50/D49</f>
        <v>0.99968006307161261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1">
        <f t="shared" ref="K51" si="38">K50/K49</f>
        <v>0.99968006307161261</v>
      </c>
    </row>
    <row r="52" spans="1:11" s="5" customFormat="1" ht="12" thickBot="1" x14ac:dyDescent="0.25">
      <c r="A52" s="14" t="s">
        <v>203</v>
      </c>
      <c r="B52" s="8" t="s">
        <v>139</v>
      </c>
      <c r="C52" s="26" t="s">
        <v>217</v>
      </c>
      <c r="D52" s="27">
        <v>1914643683</v>
      </c>
      <c r="E52" s="27">
        <v>1321374918</v>
      </c>
      <c r="F52" s="27">
        <v>14942750</v>
      </c>
      <c r="G52" s="27">
        <v>777559437</v>
      </c>
      <c r="H52" s="27">
        <v>257097844</v>
      </c>
      <c r="I52" s="27">
        <v>0</v>
      </c>
      <c r="J52" s="27">
        <v>159385223</v>
      </c>
      <c r="K52" s="29">
        <f t="shared" ref="K52:K53" si="39">SUM(D52:J52)</f>
        <v>4445003855</v>
      </c>
    </row>
    <row r="53" spans="1:11" s="5" customFormat="1" ht="12" thickBot="1" x14ac:dyDescent="0.25">
      <c r="A53" s="14" t="s">
        <v>203</v>
      </c>
      <c r="B53" s="8" t="s">
        <v>139</v>
      </c>
      <c r="C53" s="26" t="s">
        <v>226</v>
      </c>
      <c r="D53" s="27">
        <v>1797908553.2697001</v>
      </c>
      <c r="E53" s="27">
        <v>1219761730.9816999</v>
      </c>
      <c r="F53" s="27">
        <v>13887937.100000001</v>
      </c>
      <c r="G53" s="27">
        <v>736387998.50730002</v>
      </c>
      <c r="H53" s="27">
        <v>160366078.1178</v>
      </c>
      <c r="I53" s="27">
        <v>0</v>
      </c>
      <c r="J53" s="27">
        <v>0</v>
      </c>
      <c r="K53" s="29">
        <f t="shared" si="39"/>
        <v>3928312297.9764996</v>
      </c>
    </row>
    <row r="54" spans="1:11" s="5" customFormat="1" ht="12" thickBot="1" x14ac:dyDescent="0.25">
      <c r="A54" s="12" t="s">
        <v>203</v>
      </c>
      <c r="B54" s="12" t="s">
        <v>139</v>
      </c>
      <c r="C54" s="30" t="s">
        <v>227</v>
      </c>
      <c r="D54" s="31">
        <f>D53/D52</f>
        <v>0.9390303633167969</v>
      </c>
      <c r="E54" s="31">
        <f t="shared" ref="E54" si="40">E53/E52</f>
        <v>0.92310041182551028</v>
      </c>
      <c r="F54" s="31">
        <f t="shared" ref="F54" si="41">F53/F52</f>
        <v>0.92940972043298598</v>
      </c>
      <c r="G54" s="31">
        <f t="shared" ref="G54" si="42">G53/G52</f>
        <v>0.94705042915876803</v>
      </c>
      <c r="H54" s="31">
        <f t="shared" ref="H54" si="43">H53/H52</f>
        <v>0.62375504836127682</v>
      </c>
      <c r="I54" s="32">
        <v>0</v>
      </c>
      <c r="J54" s="32">
        <f t="shared" ref="J54:K54" si="44">J53/J52</f>
        <v>0</v>
      </c>
      <c r="K54" s="31">
        <f t="shared" si="44"/>
        <v>0.88375903061539629</v>
      </c>
    </row>
    <row r="55" spans="1:11" s="5" customFormat="1" ht="12" thickBot="1" x14ac:dyDescent="0.25">
      <c r="A55" s="14" t="s">
        <v>203</v>
      </c>
      <c r="B55" s="8" t="s">
        <v>145</v>
      </c>
      <c r="C55" s="26" t="s">
        <v>217</v>
      </c>
      <c r="D55" s="27">
        <v>158364258</v>
      </c>
      <c r="E55" s="27">
        <v>312410000</v>
      </c>
      <c r="F55" s="27">
        <v>30260000</v>
      </c>
      <c r="G55" s="27">
        <v>2700000</v>
      </c>
      <c r="H55" s="28">
        <v>0</v>
      </c>
      <c r="I55" s="28">
        <v>0</v>
      </c>
      <c r="J55" s="28">
        <v>0</v>
      </c>
      <c r="K55" s="29">
        <f t="shared" ref="K55:K56" si="45">SUM(D55:J55)</f>
        <v>503734258</v>
      </c>
    </row>
    <row r="56" spans="1:11" s="5" customFormat="1" ht="12" thickBot="1" x14ac:dyDescent="0.25">
      <c r="A56" s="14" t="s">
        <v>203</v>
      </c>
      <c r="B56" s="8" t="s">
        <v>145</v>
      </c>
      <c r="C56" s="26" t="s">
        <v>226</v>
      </c>
      <c r="D56" s="27">
        <v>153140332.079</v>
      </c>
      <c r="E56" s="27">
        <v>298785371.75119996</v>
      </c>
      <c r="F56" s="27">
        <v>21154763.198799998</v>
      </c>
      <c r="G56" s="27">
        <v>837675</v>
      </c>
      <c r="H56" s="28">
        <v>0</v>
      </c>
      <c r="I56" s="28">
        <v>0</v>
      </c>
      <c r="J56" s="28">
        <v>0</v>
      </c>
      <c r="K56" s="29">
        <f t="shared" si="45"/>
        <v>473918142.02899992</v>
      </c>
    </row>
    <row r="57" spans="1:11" s="5" customFormat="1" ht="12" thickBot="1" x14ac:dyDescent="0.25">
      <c r="A57" s="12" t="s">
        <v>203</v>
      </c>
      <c r="B57" s="12" t="s">
        <v>145</v>
      </c>
      <c r="C57" s="30" t="s">
        <v>227</v>
      </c>
      <c r="D57" s="31">
        <f>D56/D55</f>
        <v>0.96701322642511922</v>
      </c>
      <c r="E57" s="31">
        <f t="shared" ref="E57" si="46">E56/E55</f>
        <v>0.95638862952914427</v>
      </c>
      <c r="F57" s="31">
        <f t="shared" ref="F57" si="47">F56/F55</f>
        <v>0.69909990742894901</v>
      </c>
      <c r="G57" s="31">
        <f t="shared" ref="G57" si="48">G56/G55</f>
        <v>0.31025000000000003</v>
      </c>
      <c r="H57" s="32">
        <v>0</v>
      </c>
      <c r="I57" s="32">
        <v>0</v>
      </c>
      <c r="J57" s="32">
        <v>0</v>
      </c>
      <c r="K57" s="31">
        <f t="shared" ref="K57" si="49">K56/K55</f>
        <v>0.94080983078383351</v>
      </c>
    </row>
    <row r="58" spans="1:11" s="5" customFormat="1" ht="12" thickBot="1" x14ac:dyDescent="0.25">
      <c r="A58" s="14" t="s">
        <v>203</v>
      </c>
      <c r="B58" s="8" t="s">
        <v>149</v>
      </c>
      <c r="C58" s="26" t="s">
        <v>217</v>
      </c>
      <c r="D58" s="27">
        <v>12901286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9">
        <f t="shared" ref="K58:K59" si="50">SUM(D58:J58)</f>
        <v>12901286</v>
      </c>
    </row>
    <row r="59" spans="1:11" s="5" customFormat="1" ht="12" thickBot="1" x14ac:dyDescent="0.25">
      <c r="A59" s="14" t="s">
        <v>203</v>
      </c>
      <c r="B59" s="8" t="s">
        <v>149</v>
      </c>
      <c r="C59" s="26" t="s">
        <v>226</v>
      </c>
      <c r="D59" s="27">
        <v>12898282.094000001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9">
        <f t="shared" si="50"/>
        <v>12898282.094000001</v>
      </c>
    </row>
    <row r="60" spans="1:11" s="5" customFormat="1" ht="12" thickBot="1" x14ac:dyDescent="0.25">
      <c r="A60" s="12" t="s">
        <v>203</v>
      </c>
      <c r="B60" s="12" t="s">
        <v>149</v>
      </c>
      <c r="C60" s="30" t="s">
        <v>227</v>
      </c>
      <c r="D60" s="31">
        <f>D59/D58</f>
        <v>0.99976716228134166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1">
        <f t="shared" ref="K60" si="51">K59/K58</f>
        <v>0.99976716228134166</v>
      </c>
    </row>
    <row r="61" spans="1:11" s="5" customFormat="1" ht="12" thickBot="1" x14ac:dyDescent="0.25">
      <c r="A61" s="14" t="s">
        <v>203</v>
      </c>
      <c r="B61" s="8" t="s">
        <v>155</v>
      </c>
      <c r="C61" s="26" t="s">
        <v>217</v>
      </c>
      <c r="D61" s="27">
        <v>158342104</v>
      </c>
      <c r="E61" s="27">
        <v>413279200</v>
      </c>
      <c r="F61" s="27">
        <v>17100000</v>
      </c>
      <c r="G61" s="28">
        <v>0</v>
      </c>
      <c r="H61" s="28">
        <v>0</v>
      </c>
      <c r="I61" s="28">
        <v>0</v>
      </c>
      <c r="J61" s="28">
        <v>0</v>
      </c>
      <c r="K61" s="29">
        <f t="shared" ref="K61:K62" si="52">SUM(D61:J61)</f>
        <v>588721304</v>
      </c>
    </row>
    <row r="62" spans="1:11" s="5" customFormat="1" ht="12" thickBot="1" x14ac:dyDescent="0.25">
      <c r="A62" s="14" t="s">
        <v>203</v>
      </c>
      <c r="B62" s="8" t="s">
        <v>155</v>
      </c>
      <c r="C62" s="26" t="s">
        <v>226</v>
      </c>
      <c r="D62" s="27">
        <v>155726660.30599999</v>
      </c>
      <c r="E62" s="27">
        <v>334625978.10829997</v>
      </c>
      <c r="F62" s="27">
        <v>9778272.8399999999</v>
      </c>
      <c r="G62" s="28">
        <v>0</v>
      </c>
      <c r="H62" s="28">
        <v>0</v>
      </c>
      <c r="I62" s="28">
        <v>0</v>
      </c>
      <c r="J62" s="28">
        <v>0</v>
      </c>
      <c r="K62" s="29">
        <f t="shared" si="52"/>
        <v>500130911.25429994</v>
      </c>
    </row>
    <row r="63" spans="1:11" s="5" customFormat="1" ht="12" thickBot="1" x14ac:dyDescent="0.25">
      <c r="A63" s="12" t="s">
        <v>203</v>
      </c>
      <c r="B63" s="12" t="s">
        <v>155</v>
      </c>
      <c r="C63" s="30" t="s">
        <v>227</v>
      </c>
      <c r="D63" s="31">
        <f>D62/D61</f>
        <v>0.98348232322339224</v>
      </c>
      <c r="E63" s="31">
        <f t="shared" ref="E63" si="53">E62/E61</f>
        <v>0.80968502191327307</v>
      </c>
      <c r="F63" s="31">
        <f t="shared" ref="F63" si="54">F62/F61</f>
        <v>0.57182882105263155</v>
      </c>
      <c r="G63" s="32">
        <v>0</v>
      </c>
      <c r="H63" s="32">
        <v>0</v>
      </c>
      <c r="I63" s="32">
        <v>0</v>
      </c>
      <c r="J63" s="32">
        <v>0</v>
      </c>
      <c r="K63" s="31">
        <f t="shared" ref="K63" si="55">K62/K61</f>
        <v>0.84952066089033518</v>
      </c>
    </row>
    <row r="64" spans="1:11" s="5" customFormat="1" ht="12" thickBot="1" x14ac:dyDescent="0.25">
      <c r="A64" s="14" t="s">
        <v>203</v>
      </c>
      <c r="B64" s="8" t="s">
        <v>160</v>
      </c>
      <c r="C64" s="26" t="s">
        <v>217</v>
      </c>
      <c r="D64" s="27">
        <v>26971354</v>
      </c>
      <c r="E64" s="27">
        <v>0</v>
      </c>
      <c r="F64" s="27">
        <v>0</v>
      </c>
      <c r="G64" s="27">
        <v>97325000</v>
      </c>
      <c r="H64" s="28">
        <v>0</v>
      </c>
      <c r="I64" s="28">
        <v>0</v>
      </c>
      <c r="J64" s="28">
        <v>0</v>
      </c>
      <c r="K64" s="29">
        <f t="shared" ref="K64:K65" si="56">SUM(D64:J64)</f>
        <v>124296354</v>
      </c>
    </row>
    <row r="65" spans="1:11" s="5" customFormat="1" ht="12" thickBot="1" x14ac:dyDescent="0.25">
      <c r="A65" s="14" t="s">
        <v>203</v>
      </c>
      <c r="B65" s="8" t="s">
        <v>160</v>
      </c>
      <c r="C65" s="26" t="s">
        <v>226</v>
      </c>
      <c r="D65" s="27">
        <v>26544573.483999997</v>
      </c>
      <c r="E65" s="27">
        <v>0</v>
      </c>
      <c r="F65" s="27">
        <v>0</v>
      </c>
      <c r="G65" s="27">
        <v>22664350.014899999</v>
      </c>
      <c r="H65" s="28">
        <v>0</v>
      </c>
      <c r="I65" s="28">
        <v>0</v>
      </c>
      <c r="J65" s="28">
        <v>0</v>
      </c>
      <c r="K65" s="29">
        <f t="shared" si="56"/>
        <v>49208923.498899996</v>
      </c>
    </row>
    <row r="66" spans="1:11" s="5" customFormat="1" ht="12" thickBot="1" x14ac:dyDescent="0.25">
      <c r="A66" s="12" t="s">
        <v>203</v>
      </c>
      <c r="B66" s="12" t="s">
        <v>160</v>
      </c>
      <c r="C66" s="30" t="s">
        <v>227</v>
      </c>
      <c r="D66" s="31">
        <f>D65/D64</f>
        <v>0.98417652610247142</v>
      </c>
      <c r="E66" s="32">
        <v>0</v>
      </c>
      <c r="F66" s="32">
        <v>0</v>
      </c>
      <c r="G66" s="31">
        <f t="shared" ref="G66" si="57">G65/G64</f>
        <v>0.23287284885589518</v>
      </c>
      <c r="H66" s="32">
        <v>0</v>
      </c>
      <c r="I66" s="32">
        <v>0</v>
      </c>
      <c r="J66" s="32">
        <v>0</v>
      </c>
      <c r="K66" s="31">
        <f t="shared" ref="K66" si="58">K65/K64</f>
        <v>0.39589997546428429</v>
      </c>
    </row>
    <row r="67" spans="1:11" s="5" customFormat="1" ht="12" thickBot="1" x14ac:dyDescent="0.25">
      <c r="A67" s="14" t="s">
        <v>203</v>
      </c>
      <c r="B67" s="8" t="s">
        <v>166</v>
      </c>
      <c r="C67" s="26" t="s">
        <v>217</v>
      </c>
      <c r="D67" s="27">
        <v>42767364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9">
        <f t="shared" ref="K67:K68" si="59">SUM(D67:J67)</f>
        <v>42767364</v>
      </c>
    </row>
    <row r="68" spans="1:11" s="5" customFormat="1" ht="12" thickBot="1" x14ac:dyDescent="0.25">
      <c r="A68" s="14" t="s">
        <v>203</v>
      </c>
      <c r="B68" s="8" t="s">
        <v>166</v>
      </c>
      <c r="C68" s="26" t="s">
        <v>226</v>
      </c>
      <c r="D68" s="27">
        <v>37381856.895999998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9">
        <f t="shared" si="59"/>
        <v>37381856.895999998</v>
      </c>
    </row>
    <row r="69" spans="1:11" s="5" customFormat="1" ht="12" thickBot="1" x14ac:dyDescent="0.25">
      <c r="A69" s="12" t="s">
        <v>203</v>
      </c>
      <c r="B69" s="12" t="s">
        <v>166</v>
      </c>
      <c r="C69" s="30" t="s">
        <v>227</v>
      </c>
      <c r="D69" s="31">
        <f>D68/D67</f>
        <v>0.8740743735339872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1">
        <f t="shared" ref="K69" si="60">K68/K67</f>
        <v>0.8740743735339872</v>
      </c>
    </row>
    <row r="70" spans="1:11" s="5" customFormat="1" ht="12" thickBot="1" x14ac:dyDescent="0.25">
      <c r="A70" s="14" t="s">
        <v>203</v>
      </c>
      <c r="B70" s="8" t="s">
        <v>175</v>
      </c>
      <c r="C70" s="26" t="s">
        <v>217</v>
      </c>
      <c r="D70" s="27">
        <v>20535634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9">
        <f t="shared" ref="K70:K71" si="61">SUM(D70:J70)</f>
        <v>20535634</v>
      </c>
    </row>
    <row r="71" spans="1:11" s="5" customFormat="1" ht="12" thickBot="1" x14ac:dyDescent="0.25">
      <c r="A71" s="14" t="s">
        <v>203</v>
      </c>
      <c r="B71" s="8" t="s">
        <v>175</v>
      </c>
      <c r="C71" s="26" t="s">
        <v>226</v>
      </c>
      <c r="D71" s="27">
        <v>14256608.284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9">
        <f t="shared" si="61"/>
        <v>14256608.284</v>
      </c>
    </row>
    <row r="72" spans="1:11" s="5" customFormat="1" ht="12" thickBot="1" x14ac:dyDescent="0.25">
      <c r="A72" s="12" t="s">
        <v>203</v>
      </c>
      <c r="B72" s="12" t="s">
        <v>175</v>
      </c>
      <c r="C72" s="30" t="s">
        <v>227</v>
      </c>
      <c r="D72" s="31">
        <f>D71/D70</f>
        <v>0.69423755234437856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1">
        <f t="shared" ref="K72" si="62">K71/K70</f>
        <v>0.69423755234437856</v>
      </c>
    </row>
    <row r="73" spans="1:11" s="5" customFormat="1" ht="12" thickBot="1" x14ac:dyDescent="0.25">
      <c r="A73" s="14" t="s">
        <v>203</v>
      </c>
      <c r="B73" s="8" t="s">
        <v>180</v>
      </c>
      <c r="C73" s="26" t="s">
        <v>217</v>
      </c>
      <c r="D73" s="27">
        <v>12238898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9">
        <f t="shared" ref="K73:K74" si="63">SUM(D73:J73)</f>
        <v>12238898</v>
      </c>
    </row>
    <row r="74" spans="1:11" s="5" customFormat="1" ht="12" thickBot="1" x14ac:dyDescent="0.25">
      <c r="A74" s="14" t="s">
        <v>203</v>
      </c>
      <c r="B74" s="8" t="s">
        <v>180</v>
      </c>
      <c r="C74" s="26" t="s">
        <v>226</v>
      </c>
      <c r="D74" s="27">
        <v>11559514.579500001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9">
        <f t="shared" si="63"/>
        <v>11559514.579500001</v>
      </c>
    </row>
    <row r="75" spans="1:11" s="5" customFormat="1" ht="12" thickBot="1" x14ac:dyDescent="0.25">
      <c r="A75" s="12" t="s">
        <v>203</v>
      </c>
      <c r="B75" s="12" t="s">
        <v>180</v>
      </c>
      <c r="C75" s="30" t="s">
        <v>227</v>
      </c>
      <c r="D75" s="31">
        <f>D74/D73</f>
        <v>0.9444898208564203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1">
        <f t="shared" ref="K75" si="64">K74/K73</f>
        <v>0.9444898208564203</v>
      </c>
    </row>
    <row r="76" spans="1:11" s="5" customFormat="1" ht="12" thickBot="1" x14ac:dyDescent="0.25">
      <c r="A76" s="14" t="s">
        <v>203</v>
      </c>
      <c r="B76" s="8" t="s">
        <v>185</v>
      </c>
      <c r="C76" s="26" t="s">
        <v>217</v>
      </c>
      <c r="D76" s="27">
        <v>7729846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9">
        <f t="shared" ref="K76:K77" si="65">SUM(D76:J76)</f>
        <v>7729846</v>
      </c>
    </row>
    <row r="77" spans="1:11" s="5" customFormat="1" ht="12" thickBot="1" x14ac:dyDescent="0.25">
      <c r="A77" s="14" t="s">
        <v>203</v>
      </c>
      <c r="B77" s="8" t="s">
        <v>185</v>
      </c>
      <c r="C77" s="26" t="s">
        <v>226</v>
      </c>
      <c r="D77" s="27">
        <v>7708371.1705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9">
        <f t="shared" si="65"/>
        <v>7708371.1705</v>
      </c>
    </row>
    <row r="78" spans="1:11" s="5" customFormat="1" ht="12" thickBot="1" x14ac:dyDescent="0.25">
      <c r="A78" s="12" t="s">
        <v>203</v>
      </c>
      <c r="B78" s="12" t="s">
        <v>185</v>
      </c>
      <c r="C78" s="30" t="s">
        <v>227</v>
      </c>
      <c r="D78" s="31">
        <f>D77/D76</f>
        <v>0.99722182958108097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1">
        <f t="shared" ref="K78" si="66">K77/K76</f>
        <v>0.99722182958108097</v>
      </c>
    </row>
    <row r="79" spans="1:11" s="5" customFormat="1" ht="12" thickBot="1" x14ac:dyDescent="0.25">
      <c r="A79" s="14" t="s">
        <v>203</v>
      </c>
      <c r="B79" s="8" t="s">
        <v>190</v>
      </c>
      <c r="C79" s="26" t="s">
        <v>217</v>
      </c>
      <c r="D79" s="27">
        <v>25616048</v>
      </c>
      <c r="E79" s="27">
        <v>0</v>
      </c>
      <c r="F79" s="27">
        <v>0</v>
      </c>
      <c r="G79" s="27">
        <v>5715000</v>
      </c>
      <c r="H79" s="28">
        <v>0</v>
      </c>
      <c r="I79" s="28">
        <v>0</v>
      </c>
      <c r="J79" s="28">
        <v>0</v>
      </c>
      <c r="K79" s="29">
        <f t="shared" ref="K79:K80" si="67">SUM(D79:J79)</f>
        <v>31331048</v>
      </c>
    </row>
    <row r="80" spans="1:11" s="5" customFormat="1" ht="12" thickBot="1" x14ac:dyDescent="0.25">
      <c r="A80" s="14" t="s">
        <v>203</v>
      </c>
      <c r="B80" s="8" t="s">
        <v>190</v>
      </c>
      <c r="C80" s="26" t="s">
        <v>226</v>
      </c>
      <c r="D80" s="27">
        <v>25428274.184999999</v>
      </c>
      <c r="E80" s="27">
        <v>0</v>
      </c>
      <c r="F80" s="27">
        <v>0</v>
      </c>
      <c r="G80" s="27">
        <v>5690411.6500000004</v>
      </c>
      <c r="H80" s="28">
        <v>0</v>
      </c>
      <c r="I80" s="28">
        <v>0</v>
      </c>
      <c r="J80" s="28">
        <v>0</v>
      </c>
      <c r="K80" s="29">
        <f t="shared" si="67"/>
        <v>31118685.835000001</v>
      </c>
    </row>
    <row r="81" spans="1:11" s="5" customFormat="1" ht="12" thickBot="1" x14ac:dyDescent="0.25">
      <c r="A81" s="12" t="s">
        <v>203</v>
      </c>
      <c r="B81" s="12" t="s">
        <v>190</v>
      </c>
      <c r="C81" s="30" t="s">
        <v>227</v>
      </c>
      <c r="D81" s="31">
        <f>D80/D79</f>
        <v>0.99266968054557048</v>
      </c>
      <c r="E81" s="32">
        <v>0</v>
      </c>
      <c r="F81" s="32">
        <v>0</v>
      </c>
      <c r="G81" s="31">
        <f t="shared" ref="G81" si="68">G80/G79</f>
        <v>0.9956975765529309</v>
      </c>
      <c r="H81" s="32">
        <v>0</v>
      </c>
      <c r="I81" s="32">
        <v>0</v>
      </c>
      <c r="J81" s="32">
        <v>0</v>
      </c>
      <c r="K81" s="31">
        <f t="shared" ref="K81" si="69">K80/K79</f>
        <v>0.99322198973363418</v>
      </c>
    </row>
    <row r="82" spans="1:11" s="5" customFormat="1" ht="12" thickBot="1" x14ac:dyDescent="0.25">
      <c r="A82" s="14" t="s">
        <v>203</v>
      </c>
      <c r="B82" s="8" t="s">
        <v>195</v>
      </c>
      <c r="C82" s="26" t="s">
        <v>217</v>
      </c>
      <c r="D82" s="27">
        <v>9384128</v>
      </c>
      <c r="E82" s="27">
        <v>600000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9">
        <f t="shared" ref="K82:K83" si="70">SUM(D82:J82)</f>
        <v>9984128</v>
      </c>
    </row>
    <row r="83" spans="1:11" s="5" customFormat="1" ht="12" thickBot="1" x14ac:dyDescent="0.25">
      <c r="A83" s="14" t="s">
        <v>203</v>
      </c>
      <c r="B83" s="8" t="s">
        <v>195</v>
      </c>
      <c r="C83" s="26" t="s">
        <v>226</v>
      </c>
      <c r="D83" s="27">
        <v>9360141.727</v>
      </c>
      <c r="E83" s="27">
        <v>282952.40000000002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9">
        <f t="shared" si="70"/>
        <v>9643094.1270000003</v>
      </c>
    </row>
    <row r="84" spans="1:11" s="5" customFormat="1" ht="12" thickBot="1" x14ac:dyDescent="0.25">
      <c r="A84" s="12" t="s">
        <v>203</v>
      </c>
      <c r="B84" s="12" t="s">
        <v>195</v>
      </c>
      <c r="C84" s="30" t="s">
        <v>227</v>
      </c>
      <c r="D84" s="31">
        <f>D83/D82</f>
        <v>0.99744395291709576</v>
      </c>
      <c r="E84" s="31">
        <f t="shared" ref="E84" si="71">E83/E82</f>
        <v>0.47158733333333336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1">
        <f t="shared" ref="K84" si="72">K83/K82</f>
        <v>0.96584239775371472</v>
      </c>
    </row>
    <row r="85" spans="1:11" s="5" customFormat="1" ht="12" thickBot="1" x14ac:dyDescent="0.25">
      <c r="A85" s="14" t="s">
        <v>203</v>
      </c>
      <c r="B85" s="8" t="s">
        <v>198</v>
      </c>
      <c r="C85" s="26" t="s">
        <v>217</v>
      </c>
      <c r="D85" s="28">
        <v>0</v>
      </c>
      <c r="E85" s="27">
        <v>1000000</v>
      </c>
      <c r="F85" s="27">
        <v>500000</v>
      </c>
      <c r="G85" s="28">
        <v>0</v>
      </c>
      <c r="H85" s="28">
        <v>0</v>
      </c>
      <c r="I85" s="28">
        <v>0</v>
      </c>
      <c r="J85" s="28">
        <v>0</v>
      </c>
      <c r="K85" s="29">
        <f t="shared" ref="K85:K86" si="73">SUM(D85:J85)</f>
        <v>1500000</v>
      </c>
    </row>
    <row r="86" spans="1:11" s="5" customFormat="1" ht="12" thickBot="1" x14ac:dyDescent="0.25">
      <c r="A86" s="14" t="s">
        <v>203</v>
      </c>
      <c r="B86" s="8" t="s">
        <v>198</v>
      </c>
      <c r="C86" s="26" t="s">
        <v>226</v>
      </c>
      <c r="D86" s="28">
        <v>0</v>
      </c>
      <c r="E86" s="27">
        <v>933300</v>
      </c>
      <c r="F86" s="27">
        <v>222401.2</v>
      </c>
      <c r="G86" s="28">
        <v>0</v>
      </c>
      <c r="H86" s="28">
        <v>0</v>
      </c>
      <c r="I86" s="28">
        <v>0</v>
      </c>
      <c r="J86" s="28">
        <v>0</v>
      </c>
      <c r="K86" s="29">
        <f t="shared" si="73"/>
        <v>1155701.2</v>
      </c>
    </row>
    <row r="87" spans="1:11" s="5" customFormat="1" ht="12" thickBot="1" x14ac:dyDescent="0.25">
      <c r="A87" s="12" t="s">
        <v>203</v>
      </c>
      <c r="B87" s="12" t="s">
        <v>198</v>
      </c>
      <c r="C87" s="30" t="s">
        <v>227</v>
      </c>
      <c r="D87" s="31">
        <v>0</v>
      </c>
      <c r="E87" s="31">
        <f t="shared" ref="E87" si="74">E86/E85</f>
        <v>0.93330000000000002</v>
      </c>
      <c r="F87" s="31">
        <f t="shared" ref="F87" si="75">F86/F85</f>
        <v>0.44480240000000004</v>
      </c>
      <c r="G87" s="32">
        <v>0</v>
      </c>
      <c r="H87" s="32">
        <v>0</v>
      </c>
      <c r="I87" s="32">
        <v>0</v>
      </c>
      <c r="J87" s="32">
        <v>0</v>
      </c>
      <c r="K87" s="31">
        <f t="shared" ref="K87" si="76">K86/K85</f>
        <v>0.77046746666666666</v>
      </c>
    </row>
    <row r="88" spans="1:11" s="5" customFormat="1" ht="12" thickBot="1" x14ac:dyDescent="0.25">
      <c r="A88" s="25" t="s">
        <v>203</v>
      </c>
      <c r="B88" s="9" t="s">
        <v>275</v>
      </c>
      <c r="C88" s="35" t="s">
        <v>217</v>
      </c>
      <c r="D88" s="36">
        <f>D4+D7+D10+D13+D16+D19+D22+D25+D28+D31+D34+D37+D40+D43+D46+D49+D52+D55+D58+D61+D64+D67+D70+D73+D76+D79+D82+D85</f>
        <v>4094035893</v>
      </c>
      <c r="E88" s="36">
        <f t="shared" ref="E88:J88" si="77">E4+E7+E10+E13+E16+E19+E22+E25+E28+E31+E34+E37+E40+E43+E46+E49+E52+E55+E58+E61+E64+E67+E70+E73+E76+E79+E82+E85</f>
        <v>2074556318</v>
      </c>
      <c r="F88" s="36">
        <f t="shared" si="77"/>
        <v>63582750</v>
      </c>
      <c r="G88" s="36">
        <f t="shared" si="77"/>
        <v>1036179437</v>
      </c>
      <c r="H88" s="36">
        <f t="shared" si="77"/>
        <v>257097844</v>
      </c>
      <c r="I88" s="36">
        <f t="shared" si="77"/>
        <v>0</v>
      </c>
      <c r="J88" s="36">
        <f t="shared" si="77"/>
        <v>159385223</v>
      </c>
      <c r="K88" s="29">
        <f t="shared" ref="K88:K89" si="78">SUM(D88:J88)</f>
        <v>7684837465</v>
      </c>
    </row>
    <row r="89" spans="1:11" s="5" customFormat="1" ht="12" thickBot="1" x14ac:dyDescent="0.25">
      <c r="A89" s="25" t="s">
        <v>203</v>
      </c>
      <c r="B89" s="9" t="s">
        <v>275</v>
      </c>
      <c r="C89" s="35" t="s">
        <v>226</v>
      </c>
      <c r="D89" s="36">
        <f>D5+D8+D11+D14+D17+D20+D23+D26+D29+D32+D35+D38+D41+D44+D47+D50+D53+D56+D59+D62+D65+D68+D71+D74+D77+D80+D83+D86</f>
        <v>3838279695.6810999</v>
      </c>
      <c r="E89" s="36">
        <f t="shared" ref="E89:J89" si="79">E5+E8+E11+E14+E17+E20+E23+E26+E29+E32+E35+E38+E41+E44+E47+E50+E53+E56+E59+E62+E65+E68+E71+E74+E77+E80+E83+E86</f>
        <v>1873787031.0091</v>
      </c>
      <c r="F89" s="36">
        <f t="shared" si="79"/>
        <v>45379085.038800001</v>
      </c>
      <c r="G89" s="36">
        <f t="shared" si="79"/>
        <v>875645709.85829997</v>
      </c>
      <c r="H89" s="36">
        <f t="shared" si="79"/>
        <v>160366078.1178</v>
      </c>
      <c r="I89" s="36">
        <f t="shared" si="79"/>
        <v>0</v>
      </c>
      <c r="J89" s="36">
        <f t="shared" si="79"/>
        <v>0</v>
      </c>
      <c r="K89" s="29">
        <f t="shared" si="78"/>
        <v>6793457599.7051001</v>
      </c>
    </row>
    <row r="90" spans="1:11" s="5" customFormat="1" ht="12" thickBot="1" x14ac:dyDescent="0.25">
      <c r="A90" s="12" t="s">
        <v>203</v>
      </c>
      <c r="B90" s="12" t="s">
        <v>275</v>
      </c>
      <c r="C90" s="30" t="s">
        <v>227</v>
      </c>
      <c r="D90" s="31">
        <f>D89/D88</f>
        <v>0.937529566422172</v>
      </c>
      <c r="E90" s="31">
        <f t="shared" ref="E90" si="80">E89/E88</f>
        <v>0.90322302400329435</v>
      </c>
      <c r="F90" s="31">
        <f t="shared" ref="F90" si="81">F89/F88</f>
        <v>0.71370120101442613</v>
      </c>
      <c r="G90" s="31">
        <f t="shared" ref="G90" si="82">G89/G88</f>
        <v>0.84507149880672638</v>
      </c>
      <c r="H90" s="31">
        <f t="shared" ref="H90" si="83">H89/H88</f>
        <v>0.62375504836127682</v>
      </c>
      <c r="I90" s="32">
        <v>0</v>
      </c>
      <c r="J90" s="32">
        <f t="shared" ref="J90:K90" si="84">J89/J88</f>
        <v>0</v>
      </c>
      <c r="K90" s="31">
        <f t="shared" si="84"/>
        <v>0.88400797422787136</v>
      </c>
    </row>
    <row r="91" spans="1:11" s="5" customFormat="1" ht="12" thickBot="1" x14ac:dyDescent="0.25">
      <c r="A91" s="8" t="s">
        <v>274</v>
      </c>
      <c r="B91" s="8" t="s">
        <v>273</v>
      </c>
      <c r="C91" s="37" t="s">
        <v>217</v>
      </c>
      <c r="D91" s="28">
        <v>0</v>
      </c>
      <c r="E91" s="27">
        <v>2212975</v>
      </c>
      <c r="F91" s="27">
        <v>0</v>
      </c>
      <c r="G91" s="27">
        <v>0</v>
      </c>
      <c r="H91" s="27">
        <v>84999716</v>
      </c>
      <c r="I91" s="27">
        <v>1405530</v>
      </c>
      <c r="J91" s="28">
        <v>0</v>
      </c>
      <c r="K91" s="29">
        <f t="shared" ref="K91:K92" si="85">SUM(D91:J91)</f>
        <v>88618221</v>
      </c>
    </row>
    <row r="92" spans="1:11" s="5" customFormat="1" ht="12" thickBot="1" x14ac:dyDescent="0.25">
      <c r="A92" s="8" t="s">
        <v>274</v>
      </c>
      <c r="B92" s="8" t="s">
        <v>273</v>
      </c>
      <c r="C92" s="37" t="s">
        <v>226</v>
      </c>
      <c r="D92" s="28">
        <v>0</v>
      </c>
      <c r="E92" s="27">
        <v>2211104.4</v>
      </c>
      <c r="F92" s="27">
        <v>0</v>
      </c>
      <c r="G92" s="27">
        <v>0</v>
      </c>
      <c r="H92" s="27">
        <v>84999716</v>
      </c>
      <c r="I92" s="27">
        <v>1405530</v>
      </c>
      <c r="J92" s="28">
        <v>0</v>
      </c>
      <c r="K92" s="29">
        <f t="shared" si="85"/>
        <v>88616350.400000006</v>
      </c>
    </row>
    <row r="93" spans="1:11" s="5" customFormat="1" ht="12" thickBot="1" x14ac:dyDescent="0.25">
      <c r="A93" s="12" t="s">
        <v>274</v>
      </c>
      <c r="B93" s="12" t="s">
        <v>273</v>
      </c>
      <c r="C93" s="38" t="s">
        <v>227</v>
      </c>
      <c r="D93" s="32">
        <v>0</v>
      </c>
      <c r="E93" s="31">
        <f t="shared" ref="E93" si="86">E92/E91</f>
        <v>0.99915471254758859</v>
      </c>
      <c r="F93" s="32">
        <v>0</v>
      </c>
      <c r="G93" s="32">
        <v>0</v>
      </c>
      <c r="H93" s="31">
        <f t="shared" ref="H93" si="87">H92/H91</f>
        <v>1</v>
      </c>
      <c r="I93" s="31">
        <f t="shared" ref="I93" si="88">I92/I91</f>
        <v>1</v>
      </c>
      <c r="J93" s="32">
        <v>0</v>
      </c>
      <c r="K93" s="31">
        <f t="shared" ref="K93" si="89">K92/K91</f>
        <v>0.9999788914742489</v>
      </c>
    </row>
    <row r="94" spans="1:11" s="5" customFormat="1" ht="12" thickBot="1" x14ac:dyDescent="0.25">
      <c r="A94" s="8" t="s">
        <v>274</v>
      </c>
      <c r="B94" s="8" t="s">
        <v>239</v>
      </c>
      <c r="C94" s="37" t="s">
        <v>217</v>
      </c>
      <c r="D94" s="28">
        <v>0</v>
      </c>
      <c r="E94" s="28">
        <v>0</v>
      </c>
      <c r="F94" s="28">
        <v>0</v>
      </c>
      <c r="G94" s="28">
        <v>0</v>
      </c>
      <c r="H94" s="27">
        <v>69941243</v>
      </c>
      <c r="I94" s="27">
        <v>1340016</v>
      </c>
      <c r="J94" s="28">
        <v>0</v>
      </c>
      <c r="K94" s="29">
        <f t="shared" ref="K94:K95" si="90">SUM(D94:J94)</f>
        <v>71281259</v>
      </c>
    </row>
    <row r="95" spans="1:11" s="5" customFormat="1" ht="12" thickBot="1" x14ac:dyDescent="0.25">
      <c r="A95" s="8" t="s">
        <v>274</v>
      </c>
      <c r="B95" s="8" t="s">
        <v>239</v>
      </c>
      <c r="C95" s="37" t="s">
        <v>226</v>
      </c>
      <c r="D95" s="28">
        <v>0</v>
      </c>
      <c r="E95" s="28">
        <v>0</v>
      </c>
      <c r="F95" s="28">
        <v>0</v>
      </c>
      <c r="G95" s="28">
        <v>0</v>
      </c>
      <c r="H95" s="27">
        <v>69941243</v>
      </c>
      <c r="I95" s="27">
        <v>1340016</v>
      </c>
      <c r="J95" s="28">
        <v>0</v>
      </c>
      <c r="K95" s="29">
        <f t="shared" si="90"/>
        <v>71281259</v>
      </c>
    </row>
    <row r="96" spans="1:11" s="5" customFormat="1" ht="12" thickBot="1" x14ac:dyDescent="0.25">
      <c r="A96" s="12" t="s">
        <v>274</v>
      </c>
      <c r="B96" s="12" t="s">
        <v>239</v>
      </c>
      <c r="C96" s="38" t="s">
        <v>227</v>
      </c>
      <c r="D96" s="32">
        <v>0</v>
      </c>
      <c r="E96" s="32">
        <v>0</v>
      </c>
      <c r="F96" s="32">
        <v>0</v>
      </c>
      <c r="G96" s="32">
        <v>0</v>
      </c>
      <c r="H96" s="31">
        <f t="shared" ref="H96" si="91">H95/H94</f>
        <v>1</v>
      </c>
      <c r="I96" s="31">
        <f t="shared" ref="I96" si="92">I95/I94</f>
        <v>1</v>
      </c>
      <c r="J96" s="32">
        <v>0</v>
      </c>
      <c r="K96" s="31">
        <f t="shared" ref="K96" si="93">K95/K94</f>
        <v>1</v>
      </c>
    </row>
    <row r="97" spans="1:11" s="5" customFormat="1" ht="12" thickBot="1" x14ac:dyDescent="0.25">
      <c r="A97" s="8" t="s">
        <v>274</v>
      </c>
      <c r="B97" s="8" t="s">
        <v>242</v>
      </c>
      <c r="C97" s="37" t="s">
        <v>217</v>
      </c>
      <c r="D97" s="28">
        <v>0</v>
      </c>
      <c r="E97" s="27">
        <v>28146863</v>
      </c>
      <c r="F97" s="27">
        <v>0</v>
      </c>
      <c r="G97" s="27">
        <v>0</v>
      </c>
      <c r="H97" s="27">
        <v>354338545</v>
      </c>
      <c r="I97" s="27">
        <v>18099694</v>
      </c>
      <c r="J97" s="28">
        <v>0</v>
      </c>
      <c r="K97" s="29">
        <f t="shared" ref="K97:K98" si="94">SUM(D97:J97)</f>
        <v>400585102</v>
      </c>
    </row>
    <row r="98" spans="1:11" s="5" customFormat="1" ht="12" thickBot="1" x14ac:dyDescent="0.25">
      <c r="A98" s="8" t="s">
        <v>274</v>
      </c>
      <c r="B98" s="8" t="s">
        <v>242</v>
      </c>
      <c r="C98" s="37" t="s">
        <v>226</v>
      </c>
      <c r="D98" s="28">
        <v>0</v>
      </c>
      <c r="E98" s="27">
        <v>28041923</v>
      </c>
      <c r="F98" s="27">
        <v>0</v>
      </c>
      <c r="G98" s="27">
        <v>0</v>
      </c>
      <c r="H98" s="27">
        <v>354338545</v>
      </c>
      <c r="I98" s="27">
        <v>18099694</v>
      </c>
      <c r="J98" s="28">
        <v>0</v>
      </c>
      <c r="K98" s="29">
        <f t="shared" si="94"/>
        <v>400480162</v>
      </c>
    </row>
    <row r="99" spans="1:11" s="5" customFormat="1" ht="12" thickBot="1" x14ac:dyDescent="0.25">
      <c r="A99" s="12" t="s">
        <v>274</v>
      </c>
      <c r="B99" s="12" t="s">
        <v>242</v>
      </c>
      <c r="C99" s="38" t="s">
        <v>227</v>
      </c>
      <c r="D99" s="32">
        <v>0</v>
      </c>
      <c r="E99" s="31">
        <f t="shared" ref="E99" si="95">E98/E97</f>
        <v>0.99627169819954708</v>
      </c>
      <c r="F99" s="32">
        <v>0</v>
      </c>
      <c r="G99" s="32">
        <v>0</v>
      </c>
      <c r="H99" s="31">
        <f t="shared" ref="H99" si="96">H98/H97</f>
        <v>1</v>
      </c>
      <c r="I99" s="31">
        <f t="shared" ref="I99" si="97">I98/I97</f>
        <v>1</v>
      </c>
      <c r="J99" s="32">
        <v>0</v>
      </c>
      <c r="K99" s="31">
        <f t="shared" ref="K99" si="98">K98/K97</f>
        <v>0.99973803319325638</v>
      </c>
    </row>
    <row r="100" spans="1:11" s="5" customFormat="1" ht="12" thickBot="1" x14ac:dyDescent="0.25">
      <c r="A100" s="8" t="s">
        <v>274</v>
      </c>
      <c r="B100" s="8" t="s">
        <v>246</v>
      </c>
      <c r="C100" s="37" t="s">
        <v>217</v>
      </c>
      <c r="D100" s="28">
        <v>0</v>
      </c>
      <c r="E100" s="28">
        <v>0</v>
      </c>
      <c r="F100" s="28">
        <v>0</v>
      </c>
      <c r="G100" s="28">
        <v>0</v>
      </c>
      <c r="H100" s="27">
        <v>10637553</v>
      </c>
      <c r="I100" s="27">
        <v>65859</v>
      </c>
      <c r="J100" s="28">
        <v>0</v>
      </c>
      <c r="K100" s="29">
        <f t="shared" ref="K100:K101" si="99">SUM(D100:J100)</f>
        <v>10703412</v>
      </c>
    </row>
    <row r="101" spans="1:11" s="5" customFormat="1" ht="12" thickBot="1" x14ac:dyDescent="0.25">
      <c r="A101" s="8" t="s">
        <v>274</v>
      </c>
      <c r="B101" s="8" t="s">
        <v>246</v>
      </c>
      <c r="C101" s="37" t="s">
        <v>226</v>
      </c>
      <c r="D101" s="28">
        <v>0</v>
      </c>
      <c r="E101" s="28">
        <v>0</v>
      </c>
      <c r="F101" s="28">
        <v>0</v>
      </c>
      <c r="G101" s="28">
        <v>0</v>
      </c>
      <c r="H101" s="27">
        <v>10637553</v>
      </c>
      <c r="I101" s="27">
        <v>65859</v>
      </c>
      <c r="J101" s="28">
        <v>0</v>
      </c>
      <c r="K101" s="29">
        <f t="shared" si="99"/>
        <v>10703412</v>
      </c>
    </row>
    <row r="102" spans="1:11" s="5" customFormat="1" ht="12" thickBot="1" x14ac:dyDescent="0.25">
      <c r="A102" s="12" t="s">
        <v>274</v>
      </c>
      <c r="B102" s="12" t="s">
        <v>246</v>
      </c>
      <c r="C102" s="38" t="s">
        <v>227</v>
      </c>
      <c r="D102" s="32">
        <v>0</v>
      </c>
      <c r="E102" s="32">
        <v>0</v>
      </c>
      <c r="F102" s="32">
        <v>0</v>
      </c>
      <c r="G102" s="32">
        <v>0</v>
      </c>
      <c r="H102" s="31">
        <f t="shared" ref="H102" si="100">H101/H100</f>
        <v>1</v>
      </c>
      <c r="I102" s="31">
        <f t="shared" ref="I102" si="101">I101/I100</f>
        <v>1</v>
      </c>
      <c r="J102" s="32">
        <v>0</v>
      </c>
      <c r="K102" s="31">
        <f t="shared" ref="K102" si="102">K101/K100</f>
        <v>1</v>
      </c>
    </row>
    <row r="103" spans="1:11" s="5" customFormat="1" ht="12" thickBot="1" x14ac:dyDescent="0.25">
      <c r="A103" s="8" t="s">
        <v>274</v>
      </c>
      <c r="B103" s="8" t="s">
        <v>249</v>
      </c>
      <c r="C103" s="37" t="s">
        <v>217</v>
      </c>
      <c r="D103" s="28">
        <v>0</v>
      </c>
      <c r="E103" s="28">
        <v>0</v>
      </c>
      <c r="F103" s="28">
        <v>0</v>
      </c>
      <c r="G103" s="28">
        <v>0</v>
      </c>
      <c r="H103" s="27">
        <v>10104053</v>
      </c>
      <c r="I103" s="27">
        <v>65859</v>
      </c>
      <c r="J103" s="28">
        <v>0</v>
      </c>
      <c r="K103" s="29">
        <f t="shared" ref="K103:K104" si="103">SUM(D103:J103)</f>
        <v>10169912</v>
      </c>
    </row>
    <row r="104" spans="1:11" s="5" customFormat="1" ht="12" thickBot="1" x14ac:dyDescent="0.25">
      <c r="A104" s="8" t="s">
        <v>274</v>
      </c>
      <c r="B104" s="8" t="s">
        <v>249</v>
      </c>
      <c r="C104" s="37" t="s">
        <v>226</v>
      </c>
      <c r="D104" s="28">
        <v>0</v>
      </c>
      <c r="E104" s="28">
        <v>0</v>
      </c>
      <c r="F104" s="28">
        <v>0</v>
      </c>
      <c r="G104" s="28">
        <v>0</v>
      </c>
      <c r="H104" s="27">
        <v>10104053</v>
      </c>
      <c r="I104" s="27">
        <v>65859</v>
      </c>
      <c r="J104" s="28">
        <v>0</v>
      </c>
      <c r="K104" s="29">
        <f t="shared" si="103"/>
        <v>10169912</v>
      </c>
    </row>
    <row r="105" spans="1:11" s="5" customFormat="1" ht="12" thickBot="1" x14ac:dyDescent="0.25">
      <c r="A105" s="12" t="s">
        <v>274</v>
      </c>
      <c r="B105" s="12" t="s">
        <v>249</v>
      </c>
      <c r="C105" s="38" t="s">
        <v>227</v>
      </c>
      <c r="D105" s="32">
        <v>0</v>
      </c>
      <c r="E105" s="32">
        <v>0</v>
      </c>
      <c r="F105" s="32">
        <v>0</v>
      </c>
      <c r="G105" s="32">
        <v>0</v>
      </c>
      <c r="H105" s="31">
        <f t="shared" ref="H105" si="104">H104/H103</f>
        <v>1</v>
      </c>
      <c r="I105" s="31">
        <f t="shared" ref="I105" si="105">I104/I103</f>
        <v>1</v>
      </c>
      <c r="J105" s="32">
        <v>0</v>
      </c>
      <c r="K105" s="31">
        <f t="shared" ref="K105" si="106">K104/K103</f>
        <v>1</v>
      </c>
    </row>
    <row r="106" spans="1:11" s="5" customFormat="1" ht="12" thickBot="1" x14ac:dyDescent="0.25">
      <c r="A106" s="8" t="s">
        <v>274</v>
      </c>
      <c r="B106" s="8" t="s">
        <v>254</v>
      </c>
      <c r="C106" s="37" t="s">
        <v>217</v>
      </c>
      <c r="D106" s="28">
        <v>0</v>
      </c>
      <c r="E106" s="28">
        <v>0</v>
      </c>
      <c r="F106" s="28">
        <v>0</v>
      </c>
      <c r="G106" s="28">
        <v>0</v>
      </c>
      <c r="H106" s="27">
        <v>40194865</v>
      </c>
      <c r="I106" s="27">
        <v>1300500</v>
      </c>
      <c r="J106" s="28">
        <v>0</v>
      </c>
      <c r="K106" s="29">
        <f t="shared" ref="K106:K107" si="107">SUM(D106:J106)</f>
        <v>41495365</v>
      </c>
    </row>
    <row r="107" spans="1:11" s="5" customFormat="1" ht="12" thickBot="1" x14ac:dyDescent="0.25">
      <c r="A107" s="8" t="s">
        <v>274</v>
      </c>
      <c r="B107" s="8" t="s">
        <v>254</v>
      </c>
      <c r="C107" s="37" t="s">
        <v>226</v>
      </c>
      <c r="D107" s="28">
        <v>0</v>
      </c>
      <c r="E107" s="28">
        <v>0</v>
      </c>
      <c r="F107" s="28">
        <v>0</v>
      </c>
      <c r="G107" s="28">
        <v>0</v>
      </c>
      <c r="H107" s="27">
        <v>40194865</v>
      </c>
      <c r="I107" s="27">
        <v>1300500</v>
      </c>
      <c r="J107" s="28">
        <v>0</v>
      </c>
      <c r="K107" s="29">
        <f t="shared" si="107"/>
        <v>41495365</v>
      </c>
    </row>
    <row r="108" spans="1:11" s="5" customFormat="1" ht="12" thickBot="1" x14ac:dyDescent="0.25">
      <c r="A108" s="12" t="s">
        <v>274</v>
      </c>
      <c r="B108" s="12" t="s">
        <v>254</v>
      </c>
      <c r="C108" s="38" t="s">
        <v>227</v>
      </c>
      <c r="D108" s="32">
        <v>0</v>
      </c>
      <c r="E108" s="32">
        <v>0</v>
      </c>
      <c r="F108" s="32">
        <v>0</v>
      </c>
      <c r="G108" s="32">
        <v>0</v>
      </c>
      <c r="H108" s="31">
        <f t="shared" ref="H108" si="108">H107/H106</f>
        <v>1</v>
      </c>
      <c r="I108" s="31">
        <f t="shared" ref="I108" si="109">I107/I106</f>
        <v>1</v>
      </c>
      <c r="J108" s="32">
        <v>0</v>
      </c>
      <c r="K108" s="31">
        <f t="shared" ref="K108" si="110">K107/K106</f>
        <v>1</v>
      </c>
    </row>
    <row r="109" spans="1:11" s="5" customFormat="1" ht="12" thickBot="1" x14ac:dyDescent="0.25">
      <c r="A109" s="8" t="s">
        <v>274</v>
      </c>
      <c r="B109" s="8" t="s">
        <v>257</v>
      </c>
      <c r="C109" s="37" t="s">
        <v>217</v>
      </c>
      <c r="D109" s="27">
        <v>282858587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9">
        <f t="shared" ref="K109:K110" si="111">SUM(D109:J109)</f>
        <v>282858587</v>
      </c>
    </row>
    <row r="110" spans="1:11" s="5" customFormat="1" ht="12" thickBot="1" x14ac:dyDescent="0.25">
      <c r="A110" s="8" t="s">
        <v>274</v>
      </c>
      <c r="B110" s="8" t="s">
        <v>257</v>
      </c>
      <c r="C110" s="37" t="s">
        <v>226</v>
      </c>
      <c r="D110" s="27">
        <v>269095619.40999997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9">
        <f t="shared" si="111"/>
        <v>269095619.40999997</v>
      </c>
    </row>
    <row r="111" spans="1:11" s="5" customFormat="1" ht="12" thickBot="1" x14ac:dyDescent="0.25">
      <c r="A111" s="12" t="s">
        <v>274</v>
      </c>
      <c r="B111" s="12" t="s">
        <v>257</v>
      </c>
      <c r="C111" s="38" t="s">
        <v>227</v>
      </c>
      <c r="D111" s="31">
        <f>D110/D109</f>
        <v>0.95134329229326164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1">
        <f t="shared" ref="K111" si="112">K110/K109</f>
        <v>0.95134329229326164</v>
      </c>
    </row>
    <row r="112" spans="1:11" s="5" customFormat="1" ht="12" thickBot="1" x14ac:dyDescent="0.25">
      <c r="A112" s="8" t="s">
        <v>274</v>
      </c>
      <c r="B112" s="8" t="s">
        <v>263</v>
      </c>
      <c r="C112" s="37" t="s">
        <v>217</v>
      </c>
      <c r="D112" s="28">
        <v>0</v>
      </c>
      <c r="E112" s="28">
        <v>0</v>
      </c>
      <c r="F112" s="28">
        <v>0</v>
      </c>
      <c r="G112" s="28">
        <v>0</v>
      </c>
      <c r="H112" s="27">
        <v>235632004</v>
      </c>
      <c r="I112" s="27">
        <v>24851874</v>
      </c>
      <c r="J112" s="28">
        <v>0</v>
      </c>
      <c r="K112" s="29">
        <f t="shared" ref="K112:K113" si="113">SUM(D112:J112)</f>
        <v>260483878</v>
      </c>
    </row>
    <row r="113" spans="1:11" s="5" customFormat="1" ht="12" thickBot="1" x14ac:dyDescent="0.25">
      <c r="A113" s="8" t="s">
        <v>274</v>
      </c>
      <c r="B113" s="8" t="s">
        <v>263</v>
      </c>
      <c r="C113" s="37" t="s">
        <v>226</v>
      </c>
      <c r="D113" s="28">
        <v>0</v>
      </c>
      <c r="E113" s="28">
        <v>0</v>
      </c>
      <c r="F113" s="28">
        <v>0</v>
      </c>
      <c r="G113" s="28">
        <v>0</v>
      </c>
      <c r="H113" s="27">
        <v>235632004</v>
      </c>
      <c r="I113" s="27">
        <v>24851874</v>
      </c>
      <c r="J113" s="28">
        <v>0</v>
      </c>
      <c r="K113" s="29">
        <f t="shared" si="113"/>
        <v>260483878</v>
      </c>
    </row>
    <row r="114" spans="1:11" s="5" customFormat="1" ht="12" thickBot="1" x14ac:dyDescent="0.25">
      <c r="A114" s="12" t="s">
        <v>274</v>
      </c>
      <c r="B114" s="12" t="s">
        <v>263</v>
      </c>
      <c r="C114" s="38" t="s">
        <v>227</v>
      </c>
      <c r="D114" s="32">
        <v>0</v>
      </c>
      <c r="E114" s="32">
        <v>0</v>
      </c>
      <c r="F114" s="32">
        <v>0</v>
      </c>
      <c r="G114" s="32">
        <v>0</v>
      </c>
      <c r="H114" s="31">
        <f t="shared" ref="H114" si="114">H113/H112</f>
        <v>1</v>
      </c>
      <c r="I114" s="31">
        <f t="shared" ref="I114" si="115">I113/I112</f>
        <v>1</v>
      </c>
      <c r="J114" s="32">
        <v>0</v>
      </c>
      <c r="K114" s="31">
        <f t="shared" ref="K114" si="116">K113/K112</f>
        <v>1</v>
      </c>
    </row>
    <row r="115" spans="1:11" s="5" customFormat="1" ht="12" thickBot="1" x14ac:dyDescent="0.25">
      <c r="A115" s="8" t="s">
        <v>274</v>
      </c>
      <c r="B115" s="8" t="s">
        <v>267</v>
      </c>
      <c r="C115" s="37" t="s">
        <v>217</v>
      </c>
      <c r="D115" s="28">
        <v>0</v>
      </c>
      <c r="E115" s="27">
        <v>6638927</v>
      </c>
      <c r="F115" s="27">
        <v>0</v>
      </c>
      <c r="G115" s="27">
        <v>0</v>
      </c>
      <c r="H115" s="27">
        <v>160939381</v>
      </c>
      <c r="I115" s="27">
        <v>4448412</v>
      </c>
      <c r="J115" s="28">
        <v>0</v>
      </c>
      <c r="K115" s="29">
        <f t="shared" ref="K115:K116" si="117">SUM(D115:J115)</f>
        <v>172026720</v>
      </c>
    </row>
    <row r="116" spans="1:11" s="5" customFormat="1" ht="12" thickBot="1" x14ac:dyDescent="0.25">
      <c r="A116" s="8" t="s">
        <v>274</v>
      </c>
      <c r="B116" s="8" t="s">
        <v>267</v>
      </c>
      <c r="C116" s="37" t="s">
        <v>226</v>
      </c>
      <c r="D116" s="28">
        <v>0</v>
      </c>
      <c r="E116" s="27">
        <v>6633313.7999999998</v>
      </c>
      <c r="F116" s="27">
        <v>0</v>
      </c>
      <c r="G116" s="27">
        <v>0</v>
      </c>
      <c r="H116" s="27">
        <v>160939381</v>
      </c>
      <c r="I116" s="27">
        <v>4448412</v>
      </c>
      <c r="J116" s="28">
        <v>0</v>
      </c>
      <c r="K116" s="29">
        <f t="shared" si="117"/>
        <v>172021106.80000001</v>
      </c>
    </row>
    <row r="117" spans="1:11" s="5" customFormat="1" ht="12" thickBot="1" x14ac:dyDescent="0.25">
      <c r="A117" s="12" t="s">
        <v>274</v>
      </c>
      <c r="B117" s="12" t="s">
        <v>267</v>
      </c>
      <c r="C117" s="38" t="s">
        <v>227</v>
      </c>
      <c r="D117" s="32">
        <v>0</v>
      </c>
      <c r="E117" s="31">
        <f t="shared" ref="E117" si="118">E116/E115</f>
        <v>0.99915450192478394</v>
      </c>
      <c r="F117" s="32">
        <v>0</v>
      </c>
      <c r="G117" s="32">
        <v>0</v>
      </c>
      <c r="H117" s="31">
        <f t="shared" ref="H117" si="119">H116/H115</f>
        <v>1</v>
      </c>
      <c r="I117" s="31">
        <f t="shared" ref="I117" si="120">I116/I115</f>
        <v>1</v>
      </c>
      <c r="J117" s="32">
        <v>0</v>
      </c>
      <c r="K117" s="31">
        <f t="shared" ref="K117" si="121">K116/K115</f>
        <v>0.99996737018528292</v>
      </c>
    </row>
    <row r="118" spans="1:11" s="5" customFormat="1" ht="12" thickBot="1" x14ac:dyDescent="0.25">
      <c r="A118" s="8" t="s">
        <v>274</v>
      </c>
      <c r="B118" s="8" t="s">
        <v>271</v>
      </c>
      <c r="C118" s="37" t="s">
        <v>217</v>
      </c>
      <c r="D118" s="27">
        <v>14848125</v>
      </c>
      <c r="E118" s="27">
        <v>10351904</v>
      </c>
      <c r="F118" s="27">
        <v>0</v>
      </c>
      <c r="G118" s="27">
        <v>0</v>
      </c>
      <c r="H118" s="27">
        <v>221343973</v>
      </c>
      <c r="I118" s="27">
        <v>2916090</v>
      </c>
      <c r="J118" s="28">
        <v>0</v>
      </c>
      <c r="K118" s="29">
        <f t="shared" ref="K118:K119" si="122">SUM(D118:J118)</f>
        <v>249460092</v>
      </c>
    </row>
    <row r="119" spans="1:11" s="5" customFormat="1" ht="12" thickBot="1" x14ac:dyDescent="0.25">
      <c r="A119" s="8" t="s">
        <v>274</v>
      </c>
      <c r="B119" s="8" t="s">
        <v>271</v>
      </c>
      <c r="C119" s="37" t="s">
        <v>226</v>
      </c>
      <c r="D119" s="27">
        <v>14652855.699999999</v>
      </c>
      <c r="E119" s="27">
        <v>10265664.600000001</v>
      </c>
      <c r="F119" s="27">
        <v>0</v>
      </c>
      <c r="G119" s="27">
        <v>0</v>
      </c>
      <c r="H119" s="27">
        <v>221343973</v>
      </c>
      <c r="I119" s="27">
        <v>2916090</v>
      </c>
      <c r="J119" s="28">
        <v>0</v>
      </c>
      <c r="K119" s="29">
        <f t="shared" si="122"/>
        <v>249178583.30000001</v>
      </c>
    </row>
    <row r="120" spans="1:11" s="5" customFormat="1" ht="12" thickBot="1" x14ac:dyDescent="0.25">
      <c r="A120" s="12" t="s">
        <v>274</v>
      </c>
      <c r="B120" s="12" t="s">
        <v>271</v>
      </c>
      <c r="C120" s="38" t="s">
        <v>227</v>
      </c>
      <c r="D120" s="31">
        <f>D119/D118</f>
        <v>0.98684889169507928</v>
      </c>
      <c r="E120" s="31">
        <f t="shared" ref="E120" si="123">E119/E118</f>
        <v>0.99166922336219521</v>
      </c>
      <c r="F120" s="32">
        <v>0</v>
      </c>
      <c r="G120" s="32">
        <v>0</v>
      </c>
      <c r="H120" s="31">
        <f t="shared" ref="H120" si="124">H119/H118</f>
        <v>1</v>
      </c>
      <c r="I120" s="31">
        <f t="shared" ref="I120" si="125">I119/I118</f>
        <v>1</v>
      </c>
      <c r="J120" s="32">
        <v>0</v>
      </c>
      <c r="K120" s="31">
        <f t="shared" ref="K120" si="126">K119/K118</f>
        <v>0.99887152811600832</v>
      </c>
    </row>
    <row r="121" spans="1:11" s="5" customFormat="1" ht="18" customHeight="1" thickBot="1" x14ac:dyDescent="0.25">
      <c r="A121" s="9" t="s">
        <v>274</v>
      </c>
      <c r="B121" s="9" t="s">
        <v>276</v>
      </c>
      <c r="C121" s="39" t="s">
        <v>217</v>
      </c>
      <c r="D121" s="36">
        <f>D91+D94+D97+D100+D103+D106+D109+D112+D115+D118</f>
        <v>297706712</v>
      </c>
      <c r="E121" s="36">
        <f t="shared" ref="E121:J121" si="127">E91+E94+E97+E100+E103+E106+E109+E112+E115+E118</f>
        <v>47350669</v>
      </c>
      <c r="F121" s="36">
        <f t="shared" si="127"/>
        <v>0</v>
      </c>
      <c r="G121" s="36">
        <f t="shared" si="127"/>
        <v>0</v>
      </c>
      <c r="H121" s="36">
        <f t="shared" si="127"/>
        <v>1188131333</v>
      </c>
      <c r="I121" s="36">
        <f t="shared" si="127"/>
        <v>54493834</v>
      </c>
      <c r="J121" s="36">
        <f t="shared" si="127"/>
        <v>0</v>
      </c>
      <c r="K121" s="29">
        <f t="shared" ref="K121:K122" si="128">SUM(D121:J121)</f>
        <v>1587682548</v>
      </c>
    </row>
    <row r="122" spans="1:11" s="5" customFormat="1" ht="12" thickBot="1" x14ac:dyDescent="0.25">
      <c r="A122" s="9" t="s">
        <v>274</v>
      </c>
      <c r="B122" s="9" t="s">
        <v>276</v>
      </c>
      <c r="C122" s="39" t="s">
        <v>226</v>
      </c>
      <c r="D122" s="36">
        <f>D92+D95+D98+D101+D104+D107+D110+D113+D116+D119</f>
        <v>283748475.10999995</v>
      </c>
      <c r="E122" s="36">
        <f t="shared" ref="E122:J122" si="129">E92+E95+E98+E101+E104+E107+E110+E113+E116+E119</f>
        <v>47152005.799999997</v>
      </c>
      <c r="F122" s="36">
        <f t="shared" si="129"/>
        <v>0</v>
      </c>
      <c r="G122" s="36">
        <f t="shared" si="129"/>
        <v>0</v>
      </c>
      <c r="H122" s="36">
        <f t="shared" si="129"/>
        <v>1188131333</v>
      </c>
      <c r="I122" s="36">
        <f t="shared" si="129"/>
        <v>54493834</v>
      </c>
      <c r="J122" s="36">
        <f t="shared" si="129"/>
        <v>0</v>
      </c>
      <c r="K122" s="29">
        <f t="shared" si="128"/>
        <v>1573525647.9099998</v>
      </c>
    </row>
    <row r="123" spans="1:11" s="5" customFormat="1" ht="12" thickBot="1" x14ac:dyDescent="0.25">
      <c r="A123" s="12" t="s">
        <v>274</v>
      </c>
      <c r="B123" s="12" t="s">
        <v>276</v>
      </c>
      <c r="C123" s="38" t="s">
        <v>227</v>
      </c>
      <c r="D123" s="31">
        <f>D122/D121</f>
        <v>0.95311413439009041</v>
      </c>
      <c r="E123" s="31">
        <f t="shared" ref="E123" si="130">E122/E121</f>
        <v>0.99580442675477288</v>
      </c>
      <c r="F123" s="32">
        <v>0</v>
      </c>
      <c r="G123" s="32">
        <v>0</v>
      </c>
      <c r="H123" s="31">
        <f t="shared" ref="H123" si="131">H122/H121</f>
        <v>1</v>
      </c>
      <c r="I123" s="31">
        <f t="shared" ref="I123" si="132">I122/I121</f>
        <v>1</v>
      </c>
      <c r="J123" s="32">
        <v>0</v>
      </c>
      <c r="K123" s="31">
        <f t="shared" ref="K123" si="133">K122/K121</f>
        <v>0.99108329299970355</v>
      </c>
    </row>
    <row r="124" spans="1:11" s="5" customFormat="1" ht="15" customHeight="1" thickBot="1" x14ac:dyDescent="0.25">
      <c r="A124" s="8" t="s">
        <v>315</v>
      </c>
      <c r="B124" s="8" t="s">
        <v>280</v>
      </c>
      <c r="C124" s="37" t="s">
        <v>217</v>
      </c>
      <c r="D124" s="27">
        <v>578397275</v>
      </c>
      <c r="E124" s="27">
        <v>160164300</v>
      </c>
      <c r="F124" s="27">
        <v>1000000</v>
      </c>
      <c r="G124" s="27">
        <v>2561000</v>
      </c>
      <c r="H124" s="27">
        <v>14737825</v>
      </c>
      <c r="I124" s="28">
        <v>0</v>
      </c>
      <c r="J124" s="28">
        <v>0</v>
      </c>
      <c r="K124" s="29">
        <f t="shared" ref="K124:K125" si="134">SUM(D124:J124)</f>
        <v>756860400</v>
      </c>
    </row>
    <row r="125" spans="1:11" s="5" customFormat="1" ht="14.25" customHeight="1" thickBot="1" x14ac:dyDescent="0.25">
      <c r="A125" s="8" t="s">
        <v>315</v>
      </c>
      <c r="B125" s="8" t="s">
        <v>280</v>
      </c>
      <c r="C125" s="37" t="s">
        <v>226</v>
      </c>
      <c r="D125" s="27">
        <v>565277417.53100002</v>
      </c>
      <c r="E125" s="27">
        <v>149478851.34999999</v>
      </c>
      <c r="F125" s="27">
        <v>227664</v>
      </c>
      <c r="G125" s="27">
        <v>2053463.82</v>
      </c>
      <c r="H125" s="27">
        <v>14696158.32</v>
      </c>
      <c r="I125" s="28">
        <v>0</v>
      </c>
      <c r="J125" s="28">
        <v>0</v>
      </c>
      <c r="K125" s="29">
        <f t="shared" si="134"/>
        <v>731733555.02100015</v>
      </c>
    </row>
    <row r="126" spans="1:11" s="5" customFormat="1" ht="14.25" customHeight="1" thickBot="1" x14ac:dyDescent="0.25">
      <c r="A126" s="12" t="s">
        <v>315</v>
      </c>
      <c r="B126" s="12" t="s">
        <v>280</v>
      </c>
      <c r="C126" s="38" t="s">
        <v>227</v>
      </c>
      <c r="D126" s="31">
        <f>D125/D124</f>
        <v>0.97731687537946998</v>
      </c>
      <c r="E126" s="31">
        <f t="shared" ref="E126" si="135">E125/E124</f>
        <v>0.93328445446332298</v>
      </c>
      <c r="F126" s="31">
        <f t="shared" ref="F126" si="136">F125/F124</f>
        <v>0.22766400000000001</v>
      </c>
      <c r="G126" s="31">
        <f t="shared" ref="G126" si="137">G125/G124</f>
        <v>0.80182109332292073</v>
      </c>
      <c r="H126" s="31">
        <f t="shared" ref="H126" si="138">H125/H124</f>
        <v>0.99717280670655273</v>
      </c>
      <c r="I126" s="32">
        <v>0</v>
      </c>
      <c r="J126" s="32">
        <v>0</v>
      </c>
      <c r="K126" s="31">
        <f t="shared" ref="K126" si="139">K125/K124</f>
        <v>0.9668012159455035</v>
      </c>
    </row>
    <row r="127" spans="1:11" s="5" customFormat="1" ht="14.25" customHeight="1" thickBot="1" x14ac:dyDescent="0.25">
      <c r="A127" s="8" t="s">
        <v>315</v>
      </c>
      <c r="B127" s="8" t="s">
        <v>299</v>
      </c>
      <c r="C127" s="37" t="s">
        <v>217</v>
      </c>
      <c r="D127" s="27">
        <v>176742985</v>
      </c>
      <c r="E127" s="27">
        <v>12400000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9">
        <f t="shared" ref="K127:K128" si="140">SUM(D127:J127)</f>
        <v>189142985</v>
      </c>
    </row>
    <row r="128" spans="1:11" s="5" customFormat="1" ht="14.25" customHeight="1" thickBot="1" x14ac:dyDescent="0.25">
      <c r="A128" s="8" t="s">
        <v>315</v>
      </c>
      <c r="B128" s="8" t="s">
        <v>299</v>
      </c>
      <c r="C128" s="37" t="s">
        <v>226</v>
      </c>
      <c r="D128" s="27">
        <v>170353241.23300001</v>
      </c>
      <c r="E128" s="27">
        <v>9525762.1121999994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9">
        <f t="shared" si="140"/>
        <v>179879003.3452</v>
      </c>
    </row>
    <row r="129" spans="1:11" s="5" customFormat="1" ht="14.25" customHeight="1" thickBot="1" x14ac:dyDescent="0.25">
      <c r="A129" s="12" t="s">
        <v>315</v>
      </c>
      <c r="B129" s="12" t="s">
        <v>299</v>
      </c>
      <c r="C129" s="38" t="s">
        <v>227</v>
      </c>
      <c r="D129" s="31">
        <f>D128/D127</f>
        <v>0.96384725669875959</v>
      </c>
      <c r="E129" s="31">
        <f t="shared" ref="E129" si="141">E128/E127</f>
        <v>0.76820662195161282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1">
        <f t="shared" ref="K129" si="142">K128/K127</f>
        <v>0.95102127813622062</v>
      </c>
    </row>
    <row r="130" spans="1:11" s="5" customFormat="1" ht="14.25" customHeight="1" thickBot="1" x14ac:dyDescent="0.25">
      <c r="A130" s="8" t="s">
        <v>315</v>
      </c>
      <c r="B130" s="8" t="s">
        <v>308</v>
      </c>
      <c r="C130" s="37" t="s">
        <v>217</v>
      </c>
      <c r="D130" s="27">
        <v>258035002</v>
      </c>
      <c r="E130" s="27">
        <v>36056500</v>
      </c>
      <c r="F130" s="27">
        <v>300000</v>
      </c>
      <c r="G130" s="27">
        <v>5130000</v>
      </c>
      <c r="H130" s="28">
        <v>0</v>
      </c>
      <c r="I130" s="28">
        <v>0</v>
      </c>
      <c r="J130" s="28">
        <v>0</v>
      </c>
      <c r="K130" s="29">
        <f t="shared" ref="K130:K131" si="143">SUM(D130:J130)</f>
        <v>299521502</v>
      </c>
    </row>
    <row r="131" spans="1:11" s="5" customFormat="1" ht="14.25" customHeight="1" thickBot="1" x14ac:dyDescent="0.25">
      <c r="A131" s="8" t="s">
        <v>315</v>
      </c>
      <c r="B131" s="8" t="s">
        <v>308</v>
      </c>
      <c r="C131" s="37" t="s">
        <v>226</v>
      </c>
      <c r="D131" s="27">
        <v>254429522.53750002</v>
      </c>
      <c r="E131" s="27">
        <v>24563831.325300001</v>
      </c>
      <c r="F131" s="27">
        <v>0</v>
      </c>
      <c r="G131" s="27">
        <v>2329254.83</v>
      </c>
      <c r="H131" s="28">
        <v>0</v>
      </c>
      <c r="I131" s="28">
        <v>0</v>
      </c>
      <c r="J131" s="28">
        <v>0</v>
      </c>
      <c r="K131" s="29">
        <f t="shared" si="143"/>
        <v>281322608.69279999</v>
      </c>
    </row>
    <row r="132" spans="1:11" s="5" customFormat="1" ht="14.25" customHeight="1" thickBot="1" x14ac:dyDescent="0.25">
      <c r="A132" s="12" t="s">
        <v>315</v>
      </c>
      <c r="B132" s="12" t="s">
        <v>308</v>
      </c>
      <c r="C132" s="38" t="s">
        <v>227</v>
      </c>
      <c r="D132" s="31">
        <f>D131/D130</f>
        <v>0.98602716904856191</v>
      </c>
      <c r="E132" s="31">
        <f t="shared" ref="E132" si="144">E131/E130</f>
        <v>0.68125944906743585</v>
      </c>
      <c r="F132" s="32">
        <f t="shared" ref="F132" si="145">F131/F130</f>
        <v>0</v>
      </c>
      <c r="G132" s="31">
        <f t="shared" ref="G132" si="146">G131/G130</f>
        <v>0.45404577582846006</v>
      </c>
      <c r="H132" s="32">
        <v>0</v>
      </c>
      <c r="I132" s="32">
        <v>0</v>
      </c>
      <c r="J132" s="32">
        <v>0</v>
      </c>
      <c r="K132" s="31">
        <f t="shared" ref="K132" si="147">K131/K130</f>
        <v>0.93924011069095126</v>
      </c>
    </row>
    <row r="133" spans="1:11" s="5" customFormat="1" ht="14.25" customHeight="1" thickBot="1" x14ac:dyDescent="0.25">
      <c r="A133" s="8" t="s">
        <v>315</v>
      </c>
      <c r="B133" s="8" t="s">
        <v>314</v>
      </c>
      <c r="C133" s="37" t="s">
        <v>217</v>
      </c>
      <c r="D133" s="27">
        <v>136070776</v>
      </c>
      <c r="E133" s="27">
        <v>6150000</v>
      </c>
      <c r="F133" s="27">
        <v>250000</v>
      </c>
      <c r="G133" s="28">
        <v>0</v>
      </c>
      <c r="H133" s="28">
        <v>0</v>
      </c>
      <c r="I133" s="28">
        <v>0</v>
      </c>
      <c r="J133" s="28">
        <v>0</v>
      </c>
      <c r="K133" s="29">
        <f t="shared" ref="K133:K134" si="148">SUM(D133:J133)</f>
        <v>142470776</v>
      </c>
    </row>
    <row r="134" spans="1:11" s="5" customFormat="1" ht="14.25" customHeight="1" thickBot="1" x14ac:dyDescent="0.25">
      <c r="A134" s="8" t="s">
        <v>315</v>
      </c>
      <c r="B134" s="8" t="s">
        <v>314</v>
      </c>
      <c r="C134" s="37" t="s">
        <v>226</v>
      </c>
      <c r="D134" s="27">
        <v>132491039.8985</v>
      </c>
      <c r="E134" s="27">
        <v>1133222.96</v>
      </c>
      <c r="F134" s="27">
        <v>20357.55</v>
      </c>
      <c r="G134" s="28">
        <v>0</v>
      </c>
      <c r="H134" s="28">
        <v>0</v>
      </c>
      <c r="I134" s="28">
        <v>0</v>
      </c>
      <c r="J134" s="28">
        <v>0</v>
      </c>
      <c r="K134" s="29">
        <f t="shared" si="148"/>
        <v>133644620.40849999</v>
      </c>
    </row>
    <row r="135" spans="1:11" s="5" customFormat="1" ht="14.25" customHeight="1" thickBot="1" x14ac:dyDescent="0.25">
      <c r="A135" s="12" t="s">
        <v>315</v>
      </c>
      <c r="B135" s="12" t="s">
        <v>314</v>
      </c>
      <c r="C135" s="38" t="s">
        <v>227</v>
      </c>
      <c r="D135" s="31">
        <f>D134/D133</f>
        <v>0.97369210195802802</v>
      </c>
      <c r="E135" s="31">
        <f t="shared" ref="E135" si="149">E134/E133</f>
        <v>0.18426389593495934</v>
      </c>
      <c r="F135" s="31">
        <f t="shared" ref="F135" si="150">F134/F133</f>
        <v>8.1430199999999994E-2</v>
      </c>
      <c r="G135" s="32">
        <v>0</v>
      </c>
      <c r="H135" s="32">
        <v>0</v>
      </c>
      <c r="I135" s="32">
        <v>0</v>
      </c>
      <c r="J135" s="32">
        <v>0</v>
      </c>
      <c r="K135" s="31">
        <f t="shared" ref="K135" si="151">K134/K133</f>
        <v>0.93804936114407056</v>
      </c>
    </row>
    <row r="136" spans="1:11" s="5" customFormat="1" ht="14.25" customHeight="1" thickBot="1" x14ac:dyDescent="0.25">
      <c r="A136" s="9" t="s">
        <v>315</v>
      </c>
      <c r="B136" s="9" t="s">
        <v>316</v>
      </c>
      <c r="C136" s="39" t="s">
        <v>217</v>
      </c>
      <c r="D136" s="36">
        <f>D124+D127+D130+D133</f>
        <v>1149246038</v>
      </c>
      <c r="E136" s="36">
        <f t="shared" ref="E136:J136" si="152">E124+E127+E130+E133</f>
        <v>214770800</v>
      </c>
      <c r="F136" s="36">
        <f t="shared" si="152"/>
        <v>1550000</v>
      </c>
      <c r="G136" s="36">
        <f t="shared" si="152"/>
        <v>7691000</v>
      </c>
      <c r="H136" s="36">
        <f t="shared" si="152"/>
        <v>14737825</v>
      </c>
      <c r="I136" s="36">
        <f t="shared" si="152"/>
        <v>0</v>
      </c>
      <c r="J136" s="36">
        <f t="shared" si="152"/>
        <v>0</v>
      </c>
      <c r="K136" s="29">
        <f t="shared" ref="K136:K137" si="153">SUM(D136:J136)</f>
        <v>1387995663</v>
      </c>
    </row>
    <row r="137" spans="1:11" s="5" customFormat="1" ht="14.25" customHeight="1" thickBot="1" x14ac:dyDescent="0.25">
      <c r="A137" s="9" t="s">
        <v>315</v>
      </c>
      <c r="B137" s="9" t="s">
        <v>316</v>
      </c>
      <c r="C137" s="39" t="s">
        <v>226</v>
      </c>
      <c r="D137" s="36">
        <f>D125+D128+D131+D134</f>
        <v>1122551221.2</v>
      </c>
      <c r="E137" s="36">
        <f t="shared" ref="E137:J137" si="154">E125+E128+E131+E134</f>
        <v>184701667.7475</v>
      </c>
      <c r="F137" s="36">
        <f t="shared" si="154"/>
        <v>248021.55</v>
      </c>
      <c r="G137" s="36">
        <f t="shared" si="154"/>
        <v>4382718.6500000004</v>
      </c>
      <c r="H137" s="36">
        <f t="shared" si="154"/>
        <v>14696158.32</v>
      </c>
      <c r="I137" s="36">
        <f t="shared" si="154"/>
        <v>0</v>
      </c>
      <c r="J137" s="36">
        <f t="shared" si="154"/>
        <v>0</v>
      </c>
      <c r="K137" s="29">
        <f t="shared" si="153"/>
        <v>1326579787.4675</v>
      </c>
    </row>
    <row r="138" spans="1:11" s="5" customFormat="1" ht="14.25" customHeight="1" thickBot="1" x14ac:dyDescent="0.25">
      <c r="A138" s="12" t="s">
        <v>315</v>
      </c>
      <c r="B138" s="12" t="s">
        <v>316</v>
      </c>
      <c r="C138" s="38" t="s">
        <v>227</v>
      </c>
      <c r="D138" s="31">
        <f>D137/D136</f>
        <v>0.97677188703086049</v>
      </c>
      <c r="E138" s="31">
        <f t="shared" ref="E138" si="155">E137/E136</f>
        <v>0.85999431835007367</v>
      </c>
      <c r="F138" s="31">
        <f t="shared" ref="F138" si="156">F137/F136</f>
        <v>0.16001390322580644</v>
      </c>
      <c r="G138" s="31">
        <f t="shared" ref="G138" si="157">G137/G136</f>
        <v>0.56985029905083873</v>
      </c>
      <c r="H138" s="31">
        <f t="shared" ref="H138" si="158">H137/H136</f>
        <v>0.99717280670655273</v>
      </c>
      <c r="I138" s="32">
        <v>0</v>
      </c>
      <c r="J138" s="32">
        <v>0</v>
      </c>
      <c r="K138" s="31">
        <f t="shared" ref="K138" si="159">K137/K136</f>
        <v>0.95575211279856853</v>
      </c>
    </row>
  </sheetData>
  <autoFilter ref="A3:K3"/>
  <mergeCells count="2">
    <mergeCell ref="A2:K2"/>
    <mergeCell ref="A1:K1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3" workbookViewId="0">
      <pane ySplit="1" topLeftCell="A39" activePane="bottomLeft" state="frozen"/>
      <selection activeCell="A3" sqref="A3"/>
      <selection pane="bottomLeft" activeCell="A4" sqref="A4:XFD4"/>
    </sheetView>
  </sheetViews>
  <sheetFormatPr baseColWidth="10" defaultRowHeight="15" x14ac:dyDescent="0.25"/>
  <cols>
    <col min="2" max="2" width="45.5703125" customWidth="1"/>
    <col min="4" max="4" width="14.140625" customWidth="1"/>
    <col min="5" max="5" width="14.28515625" customWidth="1"/>
    <col min="6" max="6" width="57.28515625" customWidth="1"/>
  </cols>
  <sheetData>
    <row r="1" spans="1:6" ht="18" x14ac:dyDescent="0.25">
      <c r="A1" s="65" t="s">
        <v>366</v>
      </c>
      <c r="B1" s="65"/>
      <c r="C1" s="65"/>
      <c r="D1" s="65"/>
      <c r="E1" s="65"/>
      <c r="F1" s="65"/>
    </row>
    <row r="2" spans="1:6" ht="22.5" customHeight="1" thickBot="1" x14ac:dyDescent="0.3">
      <c r="A2" s="63" t="s">
        <v>368</v>
      </c>
      <c r="B2" s="63"/>
      <c r="C2" s="63"/>
      <c r="D2" s="63"/>
      <c r="E2" s="63"/>
      <c r="F2" s="63"/>
    </row>
    <row r="3" spans="1:6" ht="34.5" thickBot="1" x14ac:dyDescent="0.3">
      <c r="A3" s="11" t="s">
        <v>230</v>
      </c>
      <c r="B3" s="11" t="s">
        <v>204</v>
      </c>
      <c r="C3" s="11" t="s">
        <v>205</v>
      </c>
      <c r="D3" s="11" t="s">
        <v>206</v>
      </c>
      <c r="E3" s="11" t="s">
        <v>207</v>
      </c>
      <c r="F3" s="11" t="s">
        <v>208</v>
      </c>
    </row>
    <row r="4" spans="1:6" ht="42.75" customHeight="1" thickBot="1" x14ac:dyDescent="0.3">
      <c r="A4" s="2" t="s">
        <v>203</v>
      </c>
      <c r="B4" s="18" t="s">
        <v>13</v>
      </c>
      <c r="C4" s="2" t="s">
        <v>16</v>
      </c>
      <c r="D4" s="7">
        <f>PAO!P5</f>
        <v>0.9263157894736842</v>
      </c>
      <c r="E4" s="7">
        <f>PRESUPUESTO!K6</f>
        <v>0.93200316042255438</v>
      </c>
      <c r="F4" s="22"/>
    </row>
    <row r="5" spans="1:6" ht="34.5" thickBot="1" x14ac:dyDescent="0.3">
      <c r="A5" s="2" t="s">
        <v>203</v>
      </c>
      <c r="B5" s="18" t="s">
        <v>21</v>
      </c>
      <c r="C5" s="2" t="s">
        <v>24</v>
      </c>
      <c r="D5" s="7">
        <f>PAO!P6</f>
        <v>1</v>
      </c>
      <c r="E5" s="7">
        <f>PRESUPUESTO!K9</f>
        <v>0.66989038042833138</v>
      </c>
      <c r="F5" s="22" t="s">
        <v>209</v>
      </c>
    </row>
    <row r="6" spans="1:6" ht="57" thickBot="1" x14ac:dyDescent="0.3">
      <c r="A6" s="2" t="s">
        <v>203</v>
      </c>
      <c r="B6" s="18" t="s">
        <v>34</v>
      </c>
      <c r="C6" s="2" t="s">
        <v>36</v>
      </c>
      <c r="D6" s="7">
        <f>PAO!P11</f>
        <v>0</v>
      </c>
      <c r="E6" s="7">
        <f>PRESUPUESTO!K12</f>
        <v>0.77213558600403076</v>
      </c>
      <c r="F6" s="22" t="s">
        <v>341</v>
      </c>
    </row>
    <row r="7" spans="1:6" ht="42.75" customHeight="1" thickBot="1" x14ac:dyDescent="0.3">
      <c r="A7" s="2" t="s">
        <v>203</v>
      </c>
      <c r="B7" s="18" t="s">
        <v>45</v>
      </c>
      <c r="C7" s="2" t="s">
        <v>47</v>
      </c>
      <c r="D7" s="7">
        <f>PAO!P15</f>
        <v>1</v>
      </c>
      <c r="E7" s="7">
        <f>PRESUPUESTO!K15</f>
        <v>0.90702841283847824</v>
      </c>
      <c r="F7" s="22"/>
    </row>
    <row r="8" spans="1:6" ht="34.5" thickBot="1" x14ac:dyDescent="0.3">
      <c r="A8" s="2" t="s">
        <v>203</v>
      </c>
      <c r="B8" s="18" t="s">
        <v>56</v>
      </c>
      <c r="C8" s="2" t="s">
        <v>59</v>
      </c>
      <c r="D8" s="7">
        <f>PAO!P20</f>
        <v>1</v>
      </c>
      <c r="E8" s="7">
        <f>PRESUPUESTO!K18</f>
        <v>0.93752477579678828</v>
      </c>
      <c r="F8" s="22"/>
    </row>
    <row r="9" spans="1:6" ht="42.75" customHeight="1" thickBot="1" x14ac:dyDescent="0.3">
      <c r="A9" s="2" t="s">
        <v>203</v>
      </c>
      <c r="B9" s="18" t="s">
        <v>66</v>
      </c>
      <c r="C9" s="2" t="s">
        <v>68</v>
      </c>
      <c r="D9" s="7">
        <f>PAO!P23</f>
        <v>1</v>
      </c>
      <c r="E9" s="7">
        <f>PRESUPUESTO!K21</f>
        <v>0.93346734354203398</v>
      </c>
      <c r="F9" s="22"/>
    </row>
    <row r="10" spans="1:6" ht="45" customHeight="1" thickBot="1" x14ac:dyDescent="0.3">
      <c r="A10" s="2" t="s">
        <v>203</v>
      </c>
      <c r="B10" s="18" t="s">
        <v>77</v>
      </c>
      <c r="C10" s="2" t="s">
        <v>79</v>
      </c>
      <c r="D10" s="7">
        <f>PAO!P28</f>
        <v>1</v>
      </c>
      <c r="E10" s="7">
        <f>PRESUPUESTO!K24</f>
        <v>0.9589106739656813</v>
      </c>
      <c r="F10" s="22"/>
    </row>
    <row r="11" spans="1:6" ht="34.5" thickBot="1" x14ac:dyDescent="0.3">
      <c r="A11" s="2" t="s">
        <v>203</v>
      </c>
      <c r="B11" s="18" t="s">
        <v>210</v>
      </c>
      <c r="C11" s="2" t="s">
        <v>91</v>
      </c>
      <c r="D11" s="7">
        <f>PAO!P33</f>
        <v>1</v>
      </c>
      <c r="E11" s="7">
        <f>PRESUPUESTO!K27</f>
        <v>0.98422975954993774</v>
      </c>
      <c r="F11" s="22"/>
    </row>
    <row r="12" spans="1:6" ht="34.5" thickBot="1" x14ac:dyDescent="0.3">
      <c r="A12" s="2" t="s">
        <v>203</v>
      </c>
      <c r="B12" s="18" t="s">
        <v>95</v>
      </c>
      <c r="C12" s="2" t="s">
        <v>97</v>
      </c>
      <c r="D12" s="7">
        <f>PAO!P34</f>
        <v>1</v>
      </c>
      <c r="E12" s="7">
        <f>PRESUPUESTO!K30</f>
        <v>0.87028792733110261</v>
      </c>
      <c r="F12" s="22"/>
    </row>
    <row r="13" spans="1:6" ht="23.25" thickBot="1" x14ac:dyDescent="0.3">
      <c r="A13" s="2" t="s">
        <v>203</v>
      </c>
      <c r="B13" s="18" t="s">
        <v>102</v>
      </c>
      <c r="C13" s="2" t="s">
        <v>104</v>
      </c>
      <c r="D13" s="7">
        <f>PAO!P37</f>
        <v>0.9</v>
      </c>
      <c r="E13" s="7">
        <f>PRESUPUESTO!K33</f>
        <v>0.99306184812182841</v>
      </c>
      <c r="F13" s="22"/>
    </row>
    <row r="14" spans="1:6" ht="23.25" thickBot="1" x14ac:dyDescent="0.3">
      <c r="A14" s="2" t="s">
        <v>203</v>
      </c>
      <c r="B14" s="18" t="s">
        <v>107</v>
      </c>
      <c r="C14" s="2" t="s">
        <v>109</v>
      </c>
      <c r="D14" s="7">
        <f>PAO!P38</f>
        <v>1</v>
      </c>
      <c r="E14" s="7">
        <f>PRESUPUESTO!K36</f>
        <v>0.98082317081292258</v>
      </c>
      <c r="F14" s="22"/>
    </row>
    <row r="15" spans="1:6" ht="35.25" customHeight="1" thickBot="1" x14ac:dyDescent="0.3">
      <c r="A15" s="2" t="s">
        <v>203</v>
      </c>
      <c r="B15" s="18" t="s">
        <v>111</v>
      </c>
      <c r="C15" s="2" t="s">
        <v>113</v>
      </c>
      <c r="D15" s="7">
        <f>PAO!P39</f>
        <v>1</v>
      </c>
      <c r="E15" s="7">
        <f>PRESUPUESTO!K39</f>
        <v>0.95770423156185136</v>
      </c>
      <c r="F15" s="22"/>
    </row>
    <row r="16" spans="1:6" ht="23.25" thickBot="1" x14ac:dyDescent="0.3">
      <c r="A16" s="2" t="s">
        <v>203</v>
      </c>
      <c r="B16" s="18" t="s">
        <v>116</v>
      </c>
      <c r="C16" s="2" t="s">
        <v>118</v>
      </c>
      <c r="D16" s="7">
        <f>PAO!P40</f>
        <v>1</v>
      </c>
      <c r="E16" s="7">
        <f>PRESUPUESTO!K42</f>
        <v>0.99999706373492692</v>
      </c>
      <c r="F16" s="22"/>
    </row>
    <row r="17" spans="1:6" ht="45.75" thickBot="1" x14ac:dyDescent="0.3">
      <c r="A17" s="2" t="s">
        <v>203</v>
      </c>
      <c r="B17" s="18" t="s">
        <v>334</v>
      </c>
      <c r="C17" s="2" t="s">
        <v>121</v>
      </c>
      <c r="D17" s="7">
        <f>PAO!P41</f>
        <v>0.75</v>
      </c>
      <c r="E17" s="7">
        <f>PRESUPUESTO!K45</f>
        <v>0.98961839728597067</v>
      </c>
      <c r="F17" s="22" t="s">
        <v>211</v>
      </c>
    </row>
    <row r="18" spans="1:6" ht="23.25" thickBot="1" x14ac:dyDescent="0.3">
      <c r="A18" s="2" t="s">
        <v>203</v>
      </c>
      <c r="B18" s="18" t="s">
        <v>212</v>
      </c>
      <c r="C18" s="2" t="s">
        <v>128</v>
      </c>
      <c r="D18" s="7">
        <f>PAO!P43</f>
        <v>1</v>
      </c>
      <c r="E18" s="7">
        <f>PRESUPUESTO!K48</f>
        <v>0.99360251374292563</v>
      </c>
      <c r="F18" s="22"/>
    </row>
    <row r="19" spans="1:6" ht="36" customHeight="1" thickBot="1" x14ac:dyDescent="0.3">
      <c r="A19" s="2" t="s">
        <v>203</v>
      </c>
      <c r="B19" s="18" t="s">
        <v>132</v>
      </c>
      <c r="C19" s="2" t="s">
        <v>134</v>
      </c>
      <c r="D19" s="7">
        <f>PAO!P44</f>
        <v>0.89999999999999991</v>
      </c>
      <c r="E19" s="7">
        <f>PRESUPUESTO!K51</f>
        <v>0.99968006307161261</v>
      </c>
      <c r="F19" s="22"/>
    </row>
    <row r="20" spans="1:6" ht="23.25" thickBot="1" x14ac:dyDescent="0.3">
      <c r="A20" s="2" t="s">
        <v>203</v>
      </c>
      <c r="B20" s="18" t="s">
        <v>138</v>
      </c>
      <c r="C20" s="2" t="s">
        <v>139</v>
      </c>
      <c r="D20" s="7">
        <f>PAO!P46</f>
        <v>0.99052631578947381</v>
      </c>
      <c r="E20" s="7">
        <f>PRESUPUESTO!K54</f>
        <v>0.88375903061539629</v>
      </c>
      <c r="F20" s="22"/>
    </row>
    <row r="21" spans="1:6" ht="23.25" thickBot="1" x14ac:dyDescent="0.3">
      <c r="A21" s="2" t="s">
        <v>203</v>
      </c>
      <c r="B21" s="18" t="s">
        <v>143</v>
      </c>
      <c r="C21" s="2" t="s">
        <v>145</v>
      </c>
      <c r="D21" s="7">
        <f>PAO!P47</f>
        <v>1.0210526315789474</v>
      </c>
      <c r="E21" s="7">
        <f>PRESUPUESTO!K57</f>
        <v>0.94080983078383351</v>
      </c>
      <c r="F21" s="22"/>
    </row>
    <row r="22" spans="1:6" ht="23.25" thickBot="1" x14ac:dyDescent="0.3">
      <c r="A22" s="2" t="s">
        <v>203</v>
      </c>
      <c r="B22" s="18" t="s">
        <v>147</v>
      </c>
      <c r="C22" s="2" t="s">
        <v>149</v>
      </c>
      <c r="D22" s="7">
        <f>PAO!P48</f>
        <v>0.95</v>
      </c>
      <c r="E22" s="7">
        <f>PRESUPUESTO!K60</f>
        <v>0.99976716228134166</v>
      </c>
      <c r="F22" s="22"/>
    </row>
    <row r="23" spans="1:6" ht="23.25" thickBot="1" x14ac:dyDescent="0.3">
      <c r="A23" s="2" t="s">
        <v>203</v>
      </c>
      <c r="B23" s="18" t="s">
        <v>154</v>
      </c>
      <c r="C23" s="2" t="s">
        <v>155</v>
      </c>
      <c r="D23" s="7">
        <f>PAO!P51</f>
        <v>1</v>
      </c>
      <c r="E23" s="7">
        <f>PRESUPUESTO!K63</f>
        <v>0.84952066089033518</v>
      </c>
      <c r="F23" s="22"/>
    </row>
    <row r="24" spans="1:6" ht="68.25" thickBot="1" x14ac:dyDescent="0.3">
      <c r="A24" s="2" t="s">
        <v>203</v>
      </c>
      <c r="B24" s="18" t="s">
        <v>158</v>
      </c>
      <c r="C24" s="2" t="s">
        <v>160</v>
      </c>
      <c r="D24" s="7">
        <f>PAO!P53</f>
        <v>0.7</v>
      </c>
      <c r="E24" s="7">
        <f>PRESUPUESTO!K66</f>
        <v>0.39589997546428429</v>
      </c>
      <c r="F24" s="22" t="s">
        <v>213</v>
      </c>
    </row>
    <row r="25" spans="1:6" ht="39.75" customHeight="1" thickBot="1" x14ac:dyDescent="0.3">
      <c r="A25" s="2" t="s">
        <v>203</v>
      </c>
      <c r="B25" s="18" t="s">
        <v>165</v>
      </c>
      <c r="C25" s="2" t="s">
        <v>166</v>
      </c>
      <c r="D25" s="7">
        <f>PAO!P55</f>
        <v>1</v>
      </c>
      <c r="E25" s="7">
        <f>PRESUPUESTO!K69</f>
        <v>0.8740743735339872</v>
      </c>
      <c r="F25" s="22"/>
    </row>
    <row r="26" spans="1:6" ht="45.75" thickBot="1" x14ac:dyDescent="0.3">
      <c r="A26" s="2" t="s">
        <v>203</v>
      </c>
      <c r="B26" s="18" t="s">
        <v>173</v>
      </c>
      <c r="C26" s="2" t="s">
        <v>175</v>
      </c>
      <c r="D26" s="7">
        <f>PAO!P59</f>
        <v>1</v>
      </c>
      <c r="E26" s="7">
        <f>PRESUPUESTO!K72</f>
        <v>0.69423755234437856</v>
      </c>
      <c r="F26" s="22" t="s">
        <v>214</v>
      </c>
    </row>
    <row r="27" spans="1:6" ht="23.25" thickBot="1" x14ac:dyDescent="0.3">
      <c r="A27" s="2" t="s">
        <v>203</v>
      </c>
      <c r="B27" s="18" t="s">
        <v>179</v>
      </c>
      <c r="C27" s="2" t="s">
        <v>180</v>
      </c>
      <c r="D27" s="7">
        <f>PAO!P61</f>
        <v>1</v>
      </c>
      <c r="E27" s="7">
        <f>PRESUPUESTO!K75</f>
        <v>0.9444898208564203</v>
      </c>
      <c r="F27" s="18"/>
    </row>
    <row r="28" spans="1:6" ht="23.25" thickBot="1" x14ac:dyDescent="0.3">
      <c r="A28" s="2" t="s">
        <v>203</v>
      </c>
      <c r="B28" s="18" t="s">
        <v>184</v>
      </c>
      <c r="C28" s="2" t="s">
        <v>185</v>
      </c>
      <c r="D28" s="7">
        <f>PAO!P62</f>
        <v>1</v>
      </c>
      <c r="E28" s="7">
        <f>PRESUPUESTO!K78</f>
        <v>0.99722182958108097</v>
      </c>
      <c r="F28" s="22"/>
    </row>
    <row r="29" spans="1:6" ht="33.75" customHeight="1" thickBot="1" x14ac:dyDescent="0.3">
      <c r="A29" s="2" t="s">
        <v>203</v>
      </c>
      <c r="B29" s="18" t="s">
        <v>189</v>
      </c>
      <c r="C29" s="2" t="s">
        <v>190</v>
      </c>
      <c r="D29" s="7">
        <f>PAO!P65</f>
        <v>1</v>
      </c>
      <c r="E29" s="7">
        <f>PRESUPUESTO!K81</f>
        <v>0.99322198973363418</v>
      </c>
      <c r="F29" s="22"/>
    </row>
    <row r="30" spans="1:6" ht="23.25" thickBot="1" x14ac:dyDescent="0.3">
      <c r="A30" s="2" t="s">
        <v>203</v>
      </c>
      <c r="B30" s="18" t="s">
        <v>194</v>
      </c>
      <c r="C30" s="2" t="s">
        <v>195</v>
      </c>
      <c r="D30" s="7">
        <f>PAO!P67</f>
        <v>1</v>
      </c>
      <c r="E30" s="7">
        <f>PRESUPUESTO!K84</f>
        <v>0.96584239775371472</v>
      </c>
      <c r="F30" s="22"/>
    </row>
    <row r="31" spans="1:6" ht="34.5" thickBot="1" x14ac:dyDescent="0.3">
      <c r="A31" s="2" t="s">
        <v>203</v>
      </c>
      <c r="B31" s="18" t="s">
        <v>197</v>
      </c>
      <c r="C31" s="2" t="s">
        <v>198</v>
      </c>
      <c r="D31" s="7">
        <f>PAO!P68</f>
        <v>1</v>
      </c>
      <c r="E31" s="7">
        <f>PRESUPUESTO!K87</f>
        <v>0.77046746666666666</v>
      </c>
      <c r="F31" s="22" t="s">
        <v>215</v>
      </c>
    </row>
    <row r="32" spans="1:6" ht="34.5" thickBot="1" x14ac:dyDescent="0.3">
      <c r="A32" s="2" t="s">
        <v>274</v>
      </c>
      <c r="B32" s="18" t="s">
        <v>233</v>
      </c>
      <c r="C32" s="23" t="s">
        <v>273</v>
      </c>
      <c r="D32" s="24">
        <f>PAO!P69</f>
        <v>1.0769230769230769</v>
      </c>
      <c r="E32" s="7">
        <f>PRESUPUESTO!K90</f>
        <v>0.88400797422787136</v>
      </c>
      <c r="F32" s="20"/>
    </row>
    <row r="33" spans="1:6" ht="45.75" thickBot="1" x14ac:dyDescent="0.3">
      <c r="A33" s="2" t="s">
        <v>274</v>
      </c>
      <c r="B33" s="18" t="s">
        <v>237</v>
      </c>
      <c r="C33" s="23" t="s">
        <v>239</v>
      </c>
      <c r="D33" s="24">
        <f>PAO!P70</f>
        <v>1.0412371134020619</v>
      </c>
      <c r="E33" s="7">
        <f>PRESUPUESTO!K93</f>
        <v>0.9999788914742489</v>
      </c>
      <c r="F33" s="20"/>
    </row>
    <row r="34" spans="1:6" ht="34.5" thickBot="1" x14ac:dyDescent="0.3">
      <c r="A34" s="2" t="s">
        <v>274</v>
      </c>
      <c r="B34" s="18" t="s">
        <v>240</v>
      </c>
      <c r="C34" s="23" t="s">
        <v>242</v>
      </c>
      <c r="D34" s="24">
        <f>PAO!P71</f>
        <v>1</v>
      </c>
      <c r="E34" s="7">
        <f>PRESUPUESTO!K96</f>
        <v>1</v>
      </c>
      <c r="F34" s="20"/>
    </row>
    <row r="35" spans="1:6" ht="34.5" thickBot="1" x14ac:dyDescent="0.3">
      <c r="A35" s="2" t="s">
        <v>274</v>
      </c>
      <c r="B35" s="18" t="s">
        <v>244</v>
      </c>
      <c r="C35" s="23" t="s">
        <v>246</v>
      </c>
      <c r="D35" s="24">
        <f>PAO!P72</f>
        <v>1.1111111111111112</v>
      </c>
      <c r="E35" s="7">
        <f>PRESUPUESTO!K99</f>
        <v>0.99973803319325638</v>
      </c>
      <c r="F35" s="20"/>
    </row>
    <row r="36" spans="1:6" ht="23.25" thickBot="1" x14ac:dyDescent="0.3">
      <c r="A36" s="2" t="s">
        <v>274</v>
      </c>
      <c r="B36" s="18" t="s">
        <v>247</v>
      </c>
      <c r="C36" s="23" t="s">
        <v>249</v>
      </c>
      <c r="D36" s="24">
        <f>PAO!P73</f>
        <v>0.9786111111111111</v>
      </c>
      <c r="E36" s="7">
        <f>PRESUPUESTO!K102</f>
        <v>1</v>
      </c>
      <c r="F36" s="20"/>
    </row>
    <row r="37" spans="1:6" ht="23.25" thickBot="1" x14ac:dyDescent="0.3">
      <c r="A37" s="2" t="s">
        <v>274</v>
      </c>
      <c r="B37" s="18" t="s">
        <v>252</v>
      </c>
      <c r="C37" s="23" t="s">
        <v>254</v>
      </c>
      <c r="D37" s="24">
        <f>PAO!P74</f>
        <v>0.88888888888888884</v>
      </c>
      <c r="E37" s="7">
        <f>PRESUPUESTO!K105</f>
        <v>1</v>
      </c>
      <c r="F37" s="20"/>
    </row>
    <row r="38" spans="1:6" ht="36.75" customHeight="1" thickBot="1" x14ac:dyDescent="0.3">
      <c r="A38" s="2" t="s">
        <v>274</v>
      </c>
      <c r="B38" s="18" t="s">
        <v>256</v>
      </c>
      <c r="C38" s="23" t="s">
        <v>257</v>
      </c>
      <c r="D38" s="24">
        <f>PAO!P75</f>
        <v>1</v>
      </c>
      <c r="E38" s="7">
        <f>PRESUPUESTO!K108</f>
        <v>1</v>
      </c>
      <c r="F38" s="20"/>
    </row>
    <row r="39" spans="1:6" ht="68.25" thickBot="1" x14ac:dyDescent="0.3">
      <c r="A39" s="2" t="s">
        <v>274</v>
      </c>
      <c r="B39" s="18" t="s">
        <v>261</v>
      </c>
      <c r="C39" s="23" t="s">
        <v>263</v>
      </c>
      <c r="D39" s="24">
        <f>PAO!P76</f>
        <v>1</v>
      </c>
      <c r="E39" s="7">
        <f>PRESUPUESTO!K111</f>
        <v>0.95134329229326164</v>
      </c>
      <c r="F39" s="18" t="s">
        <v>277</v>
      </c>
    </row>
    <row r="40" spans="1:6" ht="34.5" thickBot="1" x14ac:dyDescent="0.3">
      <c r="A40" s="2" t="s">
        <v>274</v>
      </c>
      <c r="B40" s="18" t="s">
        <v>265</v>
      </c>
      <c r="C40" s="23" t="s">
        <v>267</v>
      </c>
      <c r="D40" s="24">
        <f>PAO!P77</f>
        <v>1</v>
      </c>
      <c r="E40" s="7">
        <f>PRESUPUESTO!K114</f>
        <v>1</v>
      </c>
      <c r="F40" s="20"/>
    </row>
    <row r="41" spans="1:6" ht="34.5" thickBot="1" x14ac:dyDescent="0.3">
      <c r="A41" s="2" t="s">
        <v>274</v>
      </c>
      <c r="B41" s="18" t="s">
        <v>270</v>
      </c>
      <c r="C41" s="23" t="s">
        <v>271</v>
      </c>
      <c r="D41" s="24">
        <f>PAO!P78</f>
        <v>1</v>
      </c>
      <c r="E41" s="7">
        <f>PRESUPUESTO!K117</f>
        <v>0.99996737018528292</v>
      </c>
      <c r="F41" s="20"/>
    </row>
    <row r="42" spans="1:6" ht="34.5" thickBot="1" x14ac:dyDescent="0.3">
      <c r="A42" s="2" t="s">
        <v>315</v>
      </c>
      <c r="B42" s="18" t="s">
        <v>317</v>
      </c>
      <c r="C42" s="2" t="s">
        <v>280</v>
      </c>
      <c r="D42" s="7">
        <f>PAO!P79</f>
        <v>0.9513513513513514</v>
      </c>
      <c r="E42" s="7">
        <f>PRESUPUESTO!K120</f>
        <v>0.99887152811600832</v>
      </c>
      <c r="F42" s="4"/>
    </row>
    <row r="43" spans="1:6" ht="38.25" customHeight="1" thickBot="1" x14ac:dyDescent="0.3">
      <c r="A43" s="2" t="s">
        <v>315</v>
      </c>
      <c r="B43" s="18" t="s">
        <v>297</v>
      </c>
      <c r="C43" s="2" t="s">
        <v>299</v>
      </c>
      <c r="D43" s="7">
        <f>PAO!P87</f>
        <v>0.91666666666666663</v>
      </c>
      <c r="E43" s="7">
        <f>PRESUPUESTO!K123</f>
        <v>0.99108329299970355</v>
      </c>
      <c r="F43" s="4"/>
    </row>
    <row r="44" spans="1:6" ht="39" customHeight="1" thickBot="1" x14ac:dyDescent="0.3">
      <c r="A44" s="2" t="s">
        <v>315</v>
      </c>
      <c r="B44" s="18" t="s">
        <v>306</v>
      </c>
      <c r="C44" s="2" t="s">
        <v>308</v>
      </c>
      <c r="D44" s="7">
        <f>PAO!P90</f>
        <v>0.97</v>
      </c>
      <c r="E44" s="7">
        <f>PRESUPUESTO!K126</f>
        <v>0.9668012159455035</v>
      </c>
      <c r="F44" s="4"/>
    </row>
    <row r="45" spans="1:6" ht="45.75" thickBot="1" x14ac:dyDescent="0.3">
      <c r="A45" s="2" t="s">
        <v>315</v>
      </c>
      <c r="B45" s="18" t="s">
        <v>312</v>
      </c>
      <c r="C45" s="2" t="s">
        <v>314</v>
      </c>
      <c r="D45" s="7">
        <f>PAO!P91</f>
        <v>0.92999999999999994</v>
      </c>
      <c r="E45" s="7">
        <f>PRESUPUESTO!K129</f>
        <v>0.95102127813622062</v>
      </c>
      <c r="F45" s="4"/>
    </row>
  </sheetData>
  <autoFilter ref="A3:F3"/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PAO</vt:lpstr>
      <vt:lpstr>PRESUPUESTO</vt:lpstr>
      <vt:lpstr>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Bolaños</dc:creator>
  <cp:lastModifiedBy>ODI</cp:lastModifiedBy>
  <dcterms:created xsi:type="dcterms:W3CDTF">2023-08-03T19:16:49Z</dcterms:created>
  <dcterms:modified xsi:type="dcterms:W3CDTF">2023-11-07T16:24:28Z</dcterms:modified>
</cp:coreProperties>
</file>