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Control_Interno\01 Control Interno\2023\Matrices Evaluación PAO-Presupuesto\"/>
    </mc:Choice>
  </mc:AlternateContent>
  <bookViews>
    <workbookView xWindow="0" yWindow="0" windowWidth="20490" windowHeight="7650"/>
  </bookViews>
  <sheets>
    <sheet name="PAO" sheetId="1" r:id="rId1"/>
    <sheet name="PRESUPUESTO" sheetId="2" r:id="rId2"/>
    <sheet name="COMPARATIVO" sheetId="3" r:id="rId3"/>
  </sheets>
  <definedNames>
    <definedName name="_xlnm._FilterDatabase" localSheetId="2" hidden="1">COMPARATIVO!$A$3:$F$3</definedName>
    <definedName name="_xlnm._FilterDatabase" localSheetId="0" hidden="1">PAO!$A$4:$T$4</definedName>
    <definedName name="_xlnm._FilterDatabase" localSheetId="1" hidden="1">PRESUPUESTO!$A$3:$K$3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3" i="1" l="1"/>
  <c r="P88" i="1" l="1"/>
  <c r="P89" i="1"/>
  <c r="P90" i="1"/>
  <c r="P91" i="1"/>
  <c r="P92" i="1"/>
  <c r="P93" i="1"/>
  <c r="P94" i="1"/>
  <c r="P95" i="1"/>
  <c r="P82" i="1"/>
  <c r="P81" i="1"/>
  <c r="P79" i="1"/>
  <c r="P80" i="1"/>
  <c r="P77" i="1"/>
  <c r="P78" i="1"/>
  <c r="P76" i="1"/>
  <c r="P75" i="1"/>
  <c r="P74" i="1"/>
  <c r="P73" i="1"/>
  <c r="P72" i="1"/>
  <c r="P69" i="1"/>
  <c r="P71" i="1"/>
  <c r="P66" i="1"/>
  <c r="P68" i="1"/>
  <c r="P65" i="1"/>
  <c r="P64" i="1"/>
  <c r="P62" i="1"/>
  <c r="P61" i="1"/>
  <c r="P60" i="1"/>
  <c r="P56" i="1"/>
  <c r="P55" i="1"/>
  <c r="P54" i="1"/>
  <c r="P52" i="1"/>
  <c r="P50" i="1"/>
  <c r="P51" i="1"/>
  <c r="P48" i="1"/>
  <c r="P49" i="1"/>
  <c r="P47" i="1"/>
  <c r="P44" i="1"/>
  <c r="P43" i="1"/>
  <c r="P41" i="1"/>
  <c r="P42" i="1"/>
  <c r="P40" i="1"/>
  <c r="P37" i="1"/>
  <c r="P31" i="1"/>
  <c r="P28" i="1"/>
  <c r="P27" i="1"/>
  <c r="P24" i="1"/>
  <c r="P23" i="1"/>
  <c r="P22" i="1"/>
  <c r="P19" i="1"/>
  <c r="P6" i="1"/>
  <c r="P7" i="1"/>
  <c r="P5" i="1"/>
  <c r="P45" i="1"/>
  <c r="P38" i="1"/>
  <c r="P34" i="1"/>
  <c r="P32" i="1"/>
  <c r="P29" i="1"/>
  <c r="P25" i="1"/>
  <c r="P20" i="1"/>
  <c r="P17" i="1"/>
  <c r="P8" i="1"/>
  <c r="E66" i="3" l="1"/>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D60" i="3"/>
  <c r="D61" i="3"/>
  <c r="D62" i="3"/>
  <c r="D63" i="3"/>
  <c r="D64" i="3"/>
  <c r="D65" i="3"/>
  <c r="D66" i="3"/>
  <c r="D59" i="3"/>
  <c r="D58" i="3"/>
  <c r="D47" i="3"/>
  <c r="D48" i="3"/>
  <c r="D49" i="3"/>
  <c r="D50" i="3"/>
  <c r="D51" i="3"/>
  <c r="D52" i="3"/>
  <c r="D53" i="3"/>
  <c r="D54" i="3"/>
  <c r="D55" i="3"/>
  <c r="D56" i="3"/>
  <c r="D57" i="3"/>
  <c r="D46" i="3"/>
  <c r="D45" i="3"/>
  <c r="D44" i="3"/>
  <c r="D42" i="3"/>
  <c r="D43" i="3"/>
  <c r="D41" i="3"/>
  <c r="D40" i="3"/>
  <c r="D39" i="3"/>
  <c r="D38" i="3"/>
  <c r="D37" i="3"/>
  <c r="D36" i="3"/>
  <c r="D35" i="3"/>
  <c r="D34" i="3"/>
  <c r="D33" i="3"/>
  <c r="D32" i="3"/>
  <c r="D31" i="3"/>
  <c r="D30" i="3"/>
  <c r="D29" i="3"/>
  <c r="D24" i="3"/>
  <c r="D25" i="3"/>
  <c r="D26" i="3"/>
  <c r="D27" i="3"/>
  <c r="D28" i="3"/>
  <c r="D23" i="3"/>
  <c r="D22" i="3"/>
  <c r="D21" i="3"/>
  <c r="D20" i="3"/>
  <c r="D19" i="3"/>
  <c r="D18" i="3"/>
  <c r="D17" i="3"/>
  <c r="D16" i="3"/>
  <c r="D15" i="3"/>
  <c r="D14" i="3"/>
  <c r="D12" i="3"/>
  <c r="D13" i="3"/>
  <c r="D11" i="3"/>
  <c r="D10" i="3"/>
  <c r="D9" i="3"/>
  <c r="D8" i="3"/>
  <c r="D5" i="3"/>
  <c r="D6" i="3"/>
  <c r="D7" i="3"/>
  <c r="D4" i="3"/>
  <c r="E199" i="2"/>
  <c r="F199" i="2"/>
  <c r="G199" i="2"/>
  <c r="H199" i="2"/>
  <c r="I199" i="2"/>
  <c r="J199" i="2"/>
  <c r="E200" i="2"/>
  <c r="F200" i="2"/>
  <c r="G200" i="2"/>
  <c r="H200" i="2"/>
  <c r="I200" i="2"/>
  <c r="J200" i="2"/>
  <c r="D200" i="2"/>
  <c r="D199" i="2"/>
  <c r="E169" i="2"/>
  <c r="F169" i="2"/>
  <c r="G169" i="2"/>
  <c r="H169" i="2"/>
  <c r="I169" i="2"/>
  <c r="J169" i="2"/>
  <c r="E170" i="2"/>
  <c r="F170" i="2"/>
  <c r="G170" i="2"/>
  <c r="H170" i="2"/>
  <c r="I170" i="2"/>
  <c r="J170" i="2"/>
  <c r="D170" i="2"/>
  <c r="D169" i="2"/>
  <c r="E133" i="2" l="1"/>
  <c r="F133" i="2"/>
  <c r="G133" i="2"/>
  <c r="H133" i="2"/>
  <c r="I133" i="2"/>
  <c r="J133" i="2"/>
  <c r="E134" i="2"/>
  <c r="F134" i="2"/>
  <c r="G134" i="2"/>
  <c r="H134" i="2"/>
  <c r="I134" i="2"/>
  <c r="J134" i="2"/>
  <c r="D134" i="2"/>
  <c r="D133" i="2"/>
  <c r="K200" i="2" l="1"/>
  <c r="K199" i="2"/>
  <c r="K197" i="2"/>
  <c r="K198" i="2" s="1"/>
  <c r="K196" i="2"/>
  <c r="K194" i="2"/>
  <c r="K193" i="2"/>
  <c r="K191" i="2"/>
  <c r="K190" i="2"/>
  <c r="K188" i="2"/>
  <c r="K187" i="2"/>
  <c r="K185" i="2"/>
  <c r="K186" i="2" s="1"/>
  <c r="K184" i="2"/>
  <c r="K182" i="2"/>
  <c r="K183" i="2" s="1"/>
  <c r="K181" i="2"/>
  <c r="K179" i="2"/>
  <c r="K178" i="2"/>
  <c r="K176" i="2"/>
  <c r="K175" i="2"/>
  <c r="K173" i="2"/>
  <c r="K172" i="2"/>
  <c r="K170" i="2"/>
  <c r="K169" i="2"/>
  <c r="K167" i="2"/>
  <c r="K168" i="2" s="1"/>
  <c r="K166" i="2"/>
  <c r="K164" i="2"/>
  <c r="K163" i="2"/>
  <c r="K161" i="2"/>
  <c r="K162" i="2" s="1"/>
  <c r="K160" i="2"/>
  <c r="K158" i="2"/>
  <c r="K157" i="2"/>
  <c r="K155" i="2"/>
  <c r="K154" i="2"/>
  <c r="K152" i="2"/>
  <c r="K151" i="2"/>
  <c r="K149" i="2"/>
  <c r="K148" i="2"/>
  <c r="K146" i="2"/>
  <c r="K147" i="2" s="1"/>
  <c r="K145" i="2"/>
  <c r="K143" i="2"/>
  <c r="K142" i="2"/>
  <c r="K140" i="2"/>
  <c r="K139" i="2"/>
  <c r="K137" i="2"/>
  <c r="K136" i="2"/>
  <c r="K138" i="2" s="1"/>
  <c r="K134" i="2"/>
  <c r="K133" i="2"/>
  <c r="K131" i="2"/>
  <c r="K130" i="2"/>
  <c r="K132" i="2" s="1"/>
  <c r="K128" i="2"/>
  <c r="K127" i="2"/>
  <c r="K125" i="2"/>
  <c r="K124" i="2"/>
  <c r="K122" i="2"/>
  <c r="K121" i="2"/>
  <c r="K119" i="2"/>
  <c r="K118" i="2"/>
  <c r="K116" i="2"/>
  <c r="K115" i="2"/>
  <c r="K113" i="2"/>
  <c r="K112" i="2"/>
  <c r="K110" i="2"/>
  <c r="K109" i="2"/>
  <c r="K107" i="2"/>
  <c r="K106" i="2"/>
  <c r="K108" i="2" s="1"/>
  <c r="K104" i="2"/>
  <c r="K103" i="2"/>
  <c r="K101" i="2"/>
  <c r="K100" i="2"/>
  <c r="K98" i="2"/>
  <c r="K99" i="2" s="1"/>
  <c r="K97" i="2"/>
  <c r="K95" i="2"/>
  <c r="K94" i="2"/>
  <c r="K92" i="2"/>
  <c r="K91" i="2"/>
  <c r="K89" i="2"/>
  <c r="K88" i="2"/>
  <c r="K86" i="2"/>
  <c r="K85" i="2"/>
  <c r="J87" i="2" s="1"/>
  <c r="K83" i="2"/>
  <c r="K82" i="2"/>
  <c r="K80" i="2"/>
  <c r="K79" i="2"/>
  <c r="K77" i="2"/>
  <c r="K76" i="2"/>
  <c r="K74" i="2"/>
  <c r="K75" i="2" s="1"/>
  <c r="K73" i="2"/>
  <c r="K71" i="2"/>
  <c r="K70" i="2"/>
  <c r="K68" i="2"/>
  <c r="K67" i="2"/>
  <c r="K65" i="2"/>
  <c r="K64" i="2"/>
  <c r="K62" i="2"/>
  <c r="K61" i="2"/>
  <c r="K59" i="2"/>
  <c r="K58" i="2"/>
  <c r="K60" i="2" s="1"/>
  <c r="K56" i="2"/>
  <c r="K55" i="2"/>
  <c r="K53" i="2"/>
  <c r="K52" i="2"/>
  <c r="K50" i="2"/>
  <c r="K51" i="2" s="1"/>
  <c r="K49" i="2"/>
  <c r="K47" i="2"/>
  <c r="K46" i="2"/>
  <c r="K44" i="2"/>
  <c r="K43" i="2"/>
  <c r="K41" i="2"/>
  <c r="K40" i="2"/>
  <c r="K38" i="2"/>
  <c r="K37" i="2"/>
  <c r="K35" i="2"/>
  <c r="K34" i="2"/>
  <c r="K36" i="2" s="1"/>
  <c r="K32" i="2"/>
  <c r="K31" i="2"/>
  <c r="K29" i="2"/>
  <c r="K28" i="2"/>
  <c r="K26" i="2"/>
  <c r="K27" i="2" s="1"/>
  <c r="K25" i="2"/>
  <c r="K23" i="2"/>
  <c r="K22" i="2"/>
  <c r="K20" i="2"/>
  <c r="K19" i="2"/>
  <c r="K17" i="2"/>
  <c r="K16" i="2"/>
  <c r="K14" i="2"/>
  <c r="K13" i="2"/>
  <c r="K11" i="2"/>
  <c r="K10" i="2"/>
  <c r="K8" i="2"/>
  <c r="K7" i="2"/>
  <c r="K5" i="2"/>
  <c r="K4" i="2"/>
  <c r="J201" i="2"/>
  <c r="G201" i="2"/>
  <c r="F201" i="2"/>
  <c r="E201" i="2"/>
  <c r="D201" i="2"/>
  <c r="J198" i="2"/>
  <c r="F198" i="2"/>
  <c r="E198" i="2"/>
  <c r="D198" i="2"/>
  <c r="E195" i="2"/>
  <c r="D195" i="2"/>
  <c r="J192" i="2"/>
  <c r="G192" i="2"/>
  <c r="E192" i="2"/>
  <c r="D192" i="2"/>
  <c r="E189" i="2"/>
  <c r="D189" i="2"/>
  <c r="E186" i="2"/>
  <c r="D186" i="2"/>
  <c r="D183" i="2"/>
  <c r="G180" i="2"/>
  <c r="E180" i="2"/>
  <c r="D180" i="2"/>
  <c r="E177" i="2"/>
  <c r="D177" i="2"/>
  <c r="J174" i="2"/>
  <c r="F174" i="2"/>
  <c r="E174" i="2"/>
  <c r="D174" i="2"/>
  <c r="H171" i="2"/>
  <c r="G171" i="2"/>
  <c r="F171" i="2"/>
  <c r="E171" i="2"/>
  <c r="D171" i="2"/>
  <c r="H168" i="2"/>
  <c r="G168" i="2"/>
  <c r="F168" i="2"/>
  <c r="E168" i="2"/>
  <c r="D168" i="2"/>
  <c r="H165" i="2"/>
  <c r="E165" i="2"/>
  <c r="D165" i="2"/>
  <c r="G162" i="2"/>
  <c r="D159" i="2"/>
  <c r="D156" i="2"/>
  <c r="D153" i="2"/>
  <c r="H150" i="2"/>
  <c r="F150" i="2"/>
  <c r="E150" i="2"/>
  <c r="D150" i="2"/>
  <c r="G147" i="2"/>
  <c r="D147" i="2"/>
  <c r="H144" i="2"/>
  <c r="G144" i="2"/>
  <c r="F144" i="2"/>
  <c r="E144" i="2"/>
  <c r="D144" i="2"/>
  <c r="F141" i="2"/>
  <c r="E141" i="2"/>
  <c r="D141" i="2"/>
  <c r="F138" i="2"/>
  <c r="E138" i="2"/>
  <c r="D138" i="2"/>
  <c r="J135" i="2"/>
  <c r="H135" i="2"/>
  <c r="G135" i="2"/>
  <c r="F135" i="2"/>
  <c r="E135" i="2"/>
  <c r="D135" i="2"/>
  <c r="J132" i="2"/>
  <c r="D132" i="2"/>
  <c r="D129" i="2"/>
  <c r="J126" i="2"/>
  <c r="G126" i="2"/>
  <c r="D126" i="2"/>
  <c r="G123" i="2"/>
  <c r="D123" i="2"/>
  <c r="J120" i="2"/>
  <c r="G120" i="2"/>
  <c r="D120" i="2"/>
  <c r="E117" i="2"/>
  <c r="D117" i="2"/>
  <c r="J114" i="2"/>
  <c r="G114" i="2"/>
  <c r="E114" i="2"/>
  <c r="D114" i="2"/>
  <c r="F111" i="2"/>
  <c r="E108" i="2"/>
  <c r="D108" i="2"/>
  <c r="D105" i="2"/>
  <c r="D102" i="2"/>
  <c r="H99" i="2"/>
  <c r="E99" i="2"/>
  <c r="D99" i="2"/>
  <c r="J96" i="2"/>
  <c r="G96" i="2"/>
  <c r="F96" i="2"/>
  <c r="E96" i="2"/>
  <c r="D96" i="2"/>
  <c r="D93" i="2"/>
  <c r="J90" i="2"/>
  <c r="G90" i="2"/>
  <c r="F90" i="2"/>
  <c r="E90" i="2"/>
  <c r="D90" i="2"/>
  <c r="I87" i="2"/>
  <c r="G87" i="2"/>
  <c r="D87" i="2"/>
  <c r="I84" i="2"/>
  <c r="H84" i="2"/>
  <c r="G84" i="2"/>
  <c r="F84" i="2"/>
  <c r="E84" i="2"/>
  <c r="D84" i="2"/>
  <c r="D81" i="2"/>
  <c r="G78" i="2"/>
  <c r="E78" i="2"/>
  <c r="D78" i="2"/>
  <c r="D75" i="2"/>
  <c r="D72" i="2"/>
  <c r="D69" i="2"/>
  <c r="E66" i="2"/>
  <c r="D66" i="2"/>
  <c r="D63" i="2"/>
  <c r="D60" i="2"/>
  <c r="D57" i="2"/>
  <c r="D54" i="2"/>
  <c r="D51" i="2"/>
  <c r="J48" i="2"/>
  <c r="G48" i="2"/>
  <c r="D48" i="2"/>
  <c r="J45" i="2"/>
  <c r="G45" i="2"/>
  <c r="F45" i="2"/>
  <c r="D45" i="2"/>
  <c r="J42" i="2"/>
  <c r="H42" i="2"/>
  <c r="G42" i="2"/>
  <c r="F42" i="2"/>
  <c r="E42" i="2"/>
  <c r="D42" i="2"/>
  <c r="D39" i="2"/>
  <c r="D36" i="2"/>
  <c r="D33" i="2"/>
  <c r="G30" i="2"/>
  <c r="E30" i="2"/>
  <c r="D30" i="2"/>
  <c r="D27" i="2"/>
  <c r="F24" i="2"/>
  <c r="E24" i="2"/>
  <c r="D24" i="2"/>
  <c r="D21" i="2"/>
  <c r="E18" i="2"/>
  <c r="D18" i="2"/>
  <c r="H15" i="2"/>
  <c r="E15" i="2"/>
  <c r="D15" i="2"/>
  <c r="E12" i="2"/>
  <c r="D12" i="2"/>
  <c r="J9" i="2"/>
  <c r="G9" i="2"/>
  <c r="E9" i="2"/>
  <c r="D9" i="2"/>
  <c r="E6" i="2"/>
  <c r="D6" i="2"/>
  <c r="K57" i="2" l="1"/>
  <c r="K81" i="2"/>
  <c r="K117" i="2"/>
  <c r="K189" i="2"/>
  <c r="K24" i="2"/>
  <c r="K72" i="2"/>
  <c r="K96" i="2"/>
  <c r="K156" i="2"/>
  <c r="K33" i="2"/>
  <c r="K69" i="2"/>
  <c r="K129" i="2"/>
  <c r="K84" i="2"/>
  <c r="J84" i="2"/>
  <c r="K177" i="2"/>
  <c r="K144" i="2"/>
  <c r="K18" i="2"/>
  <c r="K66" i="2"/>
  <c r="K78" i="2"/>
  <c r="K105" i="2"/>
  <c r="K153" i="2"/>
  <c r="K201" i="2"/>
  <c r="K195" i="2"/>
  <c r="K192" i="2"/>
  <c r="K180" i="2"/>
  <c r="K174" i="2"/>
  <c r="K171" i="2"/>
  <c r="K165" i="2"/>
  <c r="K159" i="2"/>
  <c r="K150" i="2"/>
  <c r="K141" i="2"/>
  <c r="K48" i="2"/>
  <c r="K45" i="2"/>
  <c r="K42" i="2"/>
  <c r="K135" i="2"/>
  <c r="K126" i="2"/>
  <c r="K123" i="2"/>
  <c r="K120" i="2"/>
  <c r="K114" i="2"/>
  <c r="K111" i="2"/>
  <c r="K102" i="2"/>
  <c r="K93" i="2"/>
  <c r="K90" i="2"/>
  <c r="K87" i="2"/>
  <c r="K63" i="2"/>
  <c r="K54" i="2"/>
  <c r="K39" i="2"/>
  <c r="K30" i="2"/>
  <c r="K21" i="2"/>
  <c r="K15" i="2"/>
  <c r="K12" i="2"/>
  <c r="K9" i="2"/>
  <c r="K6" i="2"/>
</calcChain>
</file>

<file path=xl/sharedStrings.xml><?xml version="1.0" encoding="utf-8"?>
<sst xmlns="http://schemas.openxmlformats.org/spreadsheetml/2006/main" count="1833" uniqueCount="491">
  <si>
    <t>UNIDAD DE MEDIDA</t>
  </si>
  <si>
    <t>META</t>
  </si>
  <si>
    <t>PRODUCTO</t>
  </si>
  <si>
    <t>PROGRAMACIÓN</t>
  </si>
  <si>
    <t>% DE CUMPLIMIENTO</t>
  </si>
  <si>
    <t>MEDIDA CORRECTIVA</t>
  </si>
  <si>
    <t>RESPONSABLE</t>
  </si>
  <si>
    <t>I SEM</t>
  </si>
  <si>
    <t>II SEM</t>
  </si>
  <si>
    <t xml:space="preserve">I SEM </t>
  </si>
  <si>
    <t xml:space="preserve">II SEM </t>
  </si>
  <si>
    <t>3.1</t>
  </si>
  <si>
    <t>Porcentaje</t>
  </si>
  <si>
    <t>1.1.1</t>
  </si>
  <si>
    <t>Final</t>
  </si>
  <si>
    <t>1.3</t>
  </si>
  <si>
    <t>Cantidad</t>
  </si>
  <si>
    <t>1.2.1</t>
  </si>
  <si>
    <t>Intermedio</t>
  </si>
  <si>
    <t>1.3.1</t>
  </si>
  <si>
    <t>1.4.1</t>
  </si>
  <si>
    <t>Universidades y sociedad en general</t>
  </si>
  <si>
    <t>Cantidad de actividades ejecutadas</t>
  </si>
  <si>
    <t>1.5.1</t>
  </si>
  <si>
    <t>Sistema Interuniversitario Estatal</t>
  </si>
  <si>
    <t>Cantidad de investigaciones realizadas</t>
  </si>
  <si>
    <t>1.6.1</t>
  </si>
  <si>
    <t>CONARE, Universidades, Sociedad Civil</t>
  </si>
  <si>
    <t>1.2</t>
  </si>
  <si>
    <t>1.7.1</t>
  </si>
  <si>
    <t>Porcentaje de actividades ejecutadas</t>
  </si>
  <si>
    <t>1.8.1</t>
  </si>
  <si>
    <t xml:space="preserve">Final </t>
  </si>
  <si>
    <t>3.5</t>
  </si>
  <si>
    <t>1.9.1</t>
  </si>
  <si>
    <t>CONARE</t>
  </si>
  <si>
    <t>Propuesta elaborada</t>
  </si>
  <si>
    <t>1.10.1</t>
  </si>
  <si>
    <t>Porcentaje de avance en la formulación de planes estratégicos</t>
  </si>
  <si>
    <t>1.11.1</t>
  </si>
  <si>
    <t>1.12.1</t>
  </si>
  <si>
    <t>3.2</t>
  </si>
  <si>
    <t>1.13.1</t>
  </si>
  <si>
    <t>Porcentaje de acciones ejecutadas</t>
  </si>
  <si>
    <t>1.14.1</t>
  </si>
  <si>
    <t>1.15.1</t>
  </si>
  <si>
    <t>2.2</t>
  </si>
  <si>
    <t>Porcentaje de avance en la implementación de sistemas</t>
  </si>
  <si>
    <t>1.16.1</t>
  </si>
  <si>
    <t>1.17.1</t>
  </si>
  <si>
    <t xml:space="preserve">Acciones ejecutadas </t>
  </si>
  <si>
    <t>Departamento de Gestión de Talento Humano</t>
  </si>
  <si>
    <t>Porcentaje de ejecución presupuestaria</t>
  </si>
  <si>
    <t>1.18.1</t>
  </si>
  <si>
    <t>Ejecución presupuestaria</t>
  </si>
  <si>
    <t>1.19.1</t>
  </si>
  <si>
    <t>1.20.1</t>
  </si>
  <si>
    <t>Equipos e instalaciones en buen estado de mantenimiento</t>
  </si>
  <si>
    <t>Servicios generales gestionados</t>
  </si>
  <si>
    <t>Porcentaje de proyectos ejecutados</t>
  </si>
  <si>
    <t>1.21.1</t>
  </si>
  <si>
    <t>1.22.1</t>
  </si>
  <si>
    <t>Funcionarios del CONARE</t>
  </si>
  <si>
    <t>3.3</t>
  </si>
  <si>
    <t>1.23.1</t>
  </si>
  <si>
    <t>1.24.1</t>
  </si>
  <si>
    <t>1.25.1</t>
  </si>
  <si>
    <t>1.26.1</t>
  </si>
  <si>
    <t>1.27.1</t>
  </si>
  <si>
    <t>1.28.1</t>
  </si>
  <si>
    <t>Actividades realizadas</t>
  </si>
  <si>
    <t>PROGRAMA</t>
  </si>
  <si>
    <t>POLÍTICAS</t>
  </si>
  <si>
    <t>PROGRAMACIÓN ALCANZADA</t>
  </si>
  <si>
    <t>Objetivo operativo</t>
  </si>
  <si>
    <t>Código de la meta</t>
  </si>
  <si>
    <t xml:space="preserve">% de cumplimiento de la meta </t>
  </si>
  <si>
    <t>% de ejecución presupuestaria</t>
  </si>
  <si>
    <t xml:space="preserve">Observaciones </t>
  </si>
  <si>
    <t>Meta</t>
  </si>
  <si>
    <t>Presupuesto</t>
  </si>
  <si>
    <t>Remuneraciones</t>
  </si>
  <si>
    <t>Servicios</t>
  </si>
  <si>
    <t>Materiales y suministros</t>
  </si>
  <si>
    <t>Bienes duraderos</t>
  </si>
  <si>
    <t>Transferencias corrientes</t>
  </si>
  <si>
    <t>Transferencias capitales</t>
  </si>
  <si>
    <t>Cuentas especiales</t>
  </si>
  <si>
    <t>Total presupuesto</t>
  </si>
  <si>
    <t>Ejecutado</t>
  </si>
  <si>
    <t>1.9.1.</t>
  </si>
  <si>
    <t>Programa</t>
  </si>
  <si>
    <t>4.4</t>
  </si>
  <si>
    <t>Cantidad de publicaciones realizadas</t>
  </si>
  <si>
    <t>2.1.1.</t>
  </si>
  <si>
    <t>Academia, Instituciones gubernamentales, Instituciones privadas y sociedad civil, tanto a nivel nacional como a nivel internacional.</t>
  </si>
  <si>
    <t>Cantidad de transferencias de conocimiento realizadas</t>
  </si>
  <si>
    <t>2.2.1</t>
  </si>
  <si>
    <t>Cantidad de proyectos ejecutados oportunamente</t>
  </si>
  <si>
    <t>2.3.1</t>
  </si>
  <si>
    <t>4.4.</t>
  </si>
  <si>
    <t>2.4.1</t>
  </si>
  <si>
    <t>2.5.1</t>
  </si>
  <si>
    <t>4.2</t>
  </si>
  <si>
    <t>2.6 Lograr alianzas estratégicas por medio de convenios nacionales e internacionales</t>
  </si>
  <si>
    <t>Convenios concretados</t>
  </si>
  <si>
    <t>2.6.1</t>
  </si>
  <si>
    <t>2.7.1</t>
  </si>
  <si>
    <t>2.8.1</t>
  </si>
  <si>
    <t>Acompañamiento a estudiantes en proyectos de desarrollo académico</t>
  </si>
  <si>
    <t>2.9.1</t>
  </si>
  <si>
    <t>2.10.1</t>
  </si>
  <si>
    <t>2.1.1</t>
  </si>
  <si>
    <t>TOTAL OPES</t>
  </si>
  <si>
    <t>TOTAL CeNAT</t>
  </si>
  <si>
    <t>3.1.1</t>
  </si>
  <si>
    <t>3.2.1</t>
  </si>
  <si>
    <t>Investigadores</t>
  </si>
  <si>
    <t>Porcentaje de avance en la implementación de la estrategia</t>
  </si>
  <si>
    <t>3.3.1</t>
  </si>
  <si>
    <t>Público en general, académicos, rectores</t>
  </si>
  <si>
    <t>3.5.1</t>
  </si>
  <si>
    <t>3.4.1</t>
  </si>
  <si>
    <t>TOTAL PEN</t>
  </si>
  <si>
    <t>DESCRIPCIÓN</t>
  </si>
  <si>
    <t>BENEFICIARIO</t>
  </si>
  <si>
    <t>TIPO</t>
  </si>
  <si>
    <t>OBJETIVOS ESTRATÉGICOS</t>
  </si>
  <si>
    <t>OBJETIVO OPERATIVO</t>
  </si>
  <si>
    <t>CÓDIGO DE META</t>
  </si>
  <si>
    <t>DESVIACIÓN</t>
  </si>
  <si>
    <t>OBSERVACIÓN</t>
  </si>
  <si>
    <t>Evaluación Anual del Plan Anual Operativo 2020</t>
  </si>
  <si>
    <t xml:space="preserve"> Vinculación Anual del Plan-Presupuesto 2020</t>
  </si>
  <si>
    <t>1.1 Implementar el plan de comunicación del CONARE para el 2020</t>
  </si>
  <si>
    <t>Porcentaje de avance en la implementación del plan de comunicación</t>
  </si>
  <si>
    <t xml:space="preserve"> Plan de comunicación implementado</t>
  </si>
  <si>
    <t>CONARE, Universidades y opinión pública</t>
  </si>
  <si>
    <t>Dirección</t>
  </si>
  <si>
    <t>1.2 Lograr la ejecución del Plan de Trabajo de la Auditoría Interna</t>
  </si>
  <si>
    <t>Porcentaje de trabajos de auditoría ejecutadas</t>
  </si>
  <si>
    <t xml:space="preserve">Estudios de auditoria o servicios preventivos </t>
  </si>
  <si>
    <t>CONARE, Dependencias Institucionales</t>
  </si>
  <si>
    <t>Auditoría Interna</t>
  </si>
  <si>
    <t>10,12,13,16</t>
  </si>
  <si>
    <t>1.1</t>
  </si>
  <si>
    <t>1.3 Desarrollar la II etapa del proceso de formulación del Plan Nacional de Educación Superior 2021-2025.</t>
  </si>
  <si>
    <t>Porcentaje de avance en el proceso de formulación del PLANES</t>
  </si>
  <si>
    <t>Documento final del PLANES 2021-2025</t>
  </si>
  <si>
    <t>CONARE Contraloría General de la República Universidades Ministerio Sociedad en general</t>
  </si>
  <si>
    <t>División de Planificación Interuniversitaria</t>
  </si>
  <si>
    <t>2,11,13</t>
  </si>
  <si>
    <t>1.4 Desarrollar estudios sobre temas relacionados con la población universitaria</t>
  </si>
  <si>
    <t>Estudio de seguimiento de la condición laboral de las personas graduadas de las universidades costarricenses</t>
  </si>
  <si>
    <t>Unidades académicas, colegios profesionales, estudiantes, investigadores, empleadores, CONARE, Unire, MEP, Conesup</t>
  </si>
  <si>
    <t xml:space="preserve">Radiografía Laboral III  </t>
  </si>
  <si>
    <t>Unidades académicas, colegios profesionales, estudiantes, investigadores, empleadores, CONARE, Unire, Conesup, MEP</t>
  </si>
  <si>
    <t>Base de datos estudio empleadores de universidades estatales 2019</t>
  </si>
  <si>
    <t>Unidades académicas Colegios profesionales Estudiantes, Investigadores Empleadores CONARE Unire  Conesup Mep</t>
  </si>
  <si>
    <t>Base de datos estudio Perfil de la persona graduada</t>
  </si>
  <si>
    <t>Unidades académicas Colegios profesionales Estudiantes, Investigadores Empleadores CONARE</t>
  </si>
  <si>
    <t xml:space="preserve">Estudio de Caracterización de la población estudiantil universitaria estatal  matriculada en el año 2019 </t>
  </si>
  <si>
    <t>CONARE Organismos Internacionales Universidades estatales Investigadores sociedad en general Asamblea Legislativa</t>
  </si>
  <si>
    <t>Infografía del Estudio de seguimiento de la condición laboral de las personas graduadas de las universidades costarricenses 2014-2016.</t>
  </si>
  <si>
    <t>Unidades académicas Colegios profesionales Estudiantes Investigadores Empleadores CONARE UNIRE Conesup MEP</t>
  </si>
  <si>
    <t>Estudio del impacto de la industria 4.0 en las carreras universitarias</t>
  </si>
  <si>
    <t>Unidades académicas Colegios profesionales Estudiantes Investigadores Empleadores CONARE Conesup Ministerios Cámaras Industriales</t>
  </si>
  <si>
    <t>Infografía del Estudio de Caracterización de la población estudiantil universitaria estatal  matriculada en el año 2019.</t>
  </si>
  <si>
    <t>2,11,14</t>
  </si>
  <si>
    <t>2.3</t>
  </si>
  <si>
    <t xml:space="preserve">Infografías por disciplinas del Estudio de seguimiento de la condición laboral de las personas graduadas de las universidades costarricenses 2014-2016. </t>
  </si>
  <si>
    <t>1.5 Difundir los resultados de los estudios relacionados con la población universitaria</t>
  </si>
  <si>
    <t>Porcentaje de actividades de difusión realizadas</t>
  </si>
  <si>
    <t>Conferencia de prensa del Estudio de seguimiento de la condición laboral de las personas graduadas de las universidades costarricenses 2014-2016.</t>
  </si>
  <si>
    <t>CONARE Organismos Internacionales Universidades estatales Investigadores Sociedad en general Empleadores Conesup MEP Unire Asamblea Legislativa  Conape</t>
  </si>
  <si>
    <t>Esta pendiente la conferencia de prensa del estudio de seguimiento de las personas graduadas de las universidades costarricense 2014-2016, debido a que no fue posible por un tema de agenda de los señores rectores, presentar al documento para aprobación para posteriormente efectuar su difusión.Con respecto al estudio de caracterización de la población estudiantil, por razones de cambio en los cronogramas debido a la pandemia, no se lograron realizar las visitas a las regiones tal como estaban programadas</t>
  </si>
  <si>
    <t>Coordinar y realizar las actividades de difusión del estudio de seguimiento de las personas graduadas 2014-2016 una vez aprobado el documento por parte del CONARE. Organizar la difusión del estudio de caracterización de la población estudiantil en las regiones para el 2021.</t>
  </si>
  <si>
    <t>Porcentajede actividades de difusión realizadas</t>
  </si>
  <si>
    <t xml:space="preserve">Difusión de resultados del Estudio de Caracterización de la población estudiantil universitaria estatal  matriculada en el año 2019. </t>
  </si>
  <si>
    <t>CONARE Organismos Internacionales Universidades estatales Investigadores Sociedad en general Empleadores Conesup MEP Unire Asamblea Legislativa Conape</t>
  </si>
  <si>
    <t>9,11,13,16</t>
  </si>
  <si>
    <t>1.4</t>
  </si>
  <si>
    <t>1.6 Estandarizar la información del Sistema de Educación Superior Universitario Estatal</t>
  </si>
  <si>
    <t>Porcentaje de indicadores estandarizados</t>
  </si>
  <si>
    <t xml:space="preserve">Indicadores de Talento Humano, Becas y Seguimiento de Planes </t>
  </si>
  <si>
    <t>CONARE, Organismos Internacionales, Contraloría General de la República, Universidades, Sociedad en general</t>
  </si>
  <si>
    <t>Continuar en el 2021 con la homologación de los indicadores de talento humano para 2020. Dar seguimiento y participar en la organización del trabajo para la construcción de los indicadores de becas.</t>
  </si>
  <si>
    <t>1.7 Desarrollar  investigaciones académicas que aporten información a la Educación Superior Universitaria para la toma de decisiones</t>
  </si>
  <si>
    <t xml:space="preserve">  Informe final: Estudio de empleadores en Ingeniería</t>
  </si>
  <si>
    <t>División Académica</t>
  </si>
  <si>
    <t>Informe final: Estudio de carreras relacionadas con Recursos Naturales e información sobre el campo laboral de sus graduados</t>
  </si>
  <si>
    <t>1.8 Diseñar el Plan Específico de la División Académica</t>
  </si>
  <si>
    <t>Porcentaje de avance en la formulación de planes específicos</t>
  </si>
  <si>
    <t>Plan Específico de la División Académica</t>
  </si>
  <si>
    <t>4.1 a</t>
  </si>
  <si>
    <t>1.9 Desarrollar la I etapa del Marco de Cualificaciones para las carreras de educación</t>
  </si>
  <si>
    <t>Porcentaje de avance en la elaboración del marco de cualificaciones</t>
  </si>
  <si>
    <t>Informe de avance del Marco Nacional de Cualificaciones para las carreras de Educación</t>
  </si>
  <si>
    <t xml:space="preserve">CONARE </t>
  </si>
  <si>
    <t>14,15,16</t>
  </si>
  <si>
    <t>1.10 Implementar la III Etapa del Modelo de Articulación e Integración Interuniversitaria.</t>
  </si>
  <si>
    <t>Porcentaje de avance del modelo de articulación e integración interuniversitaria</t>
  </si>
  <si>
    <t>Informe de avance del Modelo de Articulación e Integración Interuniversitaria</t>
  </si>
  <si>
    <t>División de Coordinación</t>
  </si>
  <si>
    <t>1.11 Dar seguimiento a las acciones interuniversitarias enmarcadas en la Declaratoria del CONARE 2019 - 2020</t>
  </si>
  <si>
    <t>Cantidad de informes elaborados oportunamente</t>
  </si>
  <si>
    <t>Informe final de las acciones Interuniversitarias efectuadas por las Comisiones Interuniversitarias  respecto a la Declaratoria del CONARE 2019</t>
  </si>
  <si>
    <t>Informe de las acciones propuestas por las Comisiones Interuniversitarias para cumplir con la Declaratoria 2020</t>
  </si>
  <si>
    <t>1,10,13</t>
  </si>
  <si>
    <t>1.12 Cumplir con la acciones de asesoría, apoyo técnico, investigativo y de secretaría técnica a las diferentes comisiones interuniversitarias, entidades públicas y privadas.</t>
  </si>
  <si>
    <t>Servicios de asesoría, apoyo técnico e investigativo y de secretaría técnica.</t>
  </si>
  <si>
    <t>Sistema Interuniversitario Estatal, Sociedad en General</t>
  </si>
  <si>
    <t>División de CoordinaciónDivisión Académica Oficina de Desarrollo Institucional</t>
  </si>
  <si>
    <t>1.13 Lograr la ejecución de los recursos del fondo del sistema administrados en CONARE</t>
  </si>
  <si>
    <t>Ejecución Prespuestaria</t>
  </si>
  <si>
    <t>Afectación tanto por el rebajo a la transferencia corriente, como a la transferencia de capital, ambas del FEES (Addendum al acuerdo de financiamiento para el año 2021), por lo que los algunos proyectos considerados en esta meta, no se ejecutaron o lo hicieron en forma parcial, financiandose con otras fuentes de ingresos.</t>
  </si>
  <si>
    <t>No aplica </t>
  </si>
  <si>
    <t xml:space="preserve">División de Coordinación División Académica Oficina de Desarrollo Institucional Área de Tecnologías de Información y Comunicación </t>
  </si>
  <si>
    <t>1.14 Mantener en óptimo funcionamiento la infraestructura tecnológica para la prestación de servicios de TIC</t>
  </si>
  <si>
    <t>Disponibilidad de servicios</t>
  </si>
  <si>
    <t>Servicios críticos en operación y estables</t>
  </si>
  <si>
    <t xml:space="preserve">Área de Tecnologías de Información y Comunicación </t>
  </si>
  <si>
    <t>Plataformas informáticas eficientes</t>
  </si>
  <si>
    <t>1.15 Implementar componentes de información para brindar soluciones de integración.</t>
  </si>
  <si>
    <t>Componentes de información implementados</t>
  </si>
  <si>
    <t xml:space="preserve">Componentes de información </t>
  </si>
  <si>
    <t>1.16 Implementar el marco para la gestión de proyectos y servicios de TI.</t>
  </si>
  <si>
    <t>Porcentaje de implementación del marco de gestión de proyectos y servicios TI</t>
  </si>
  <si>
    <t>Herramienta para la gestión de proyectos implementada</t>
  </si>
  <si>
    <t>Por motivos de ajustes en las plataformas informáticas para mejorar esquemas de seguridad, no se pudo cargar la información de los proyectos en el Project Server, por lo que los proyectos se gestionaron mediante la herramioeta MS Project de escritorio.</t>
  </si>
  <si>
    <t>La información de  los proyectos gestionados se incluirá en el Project Server durante el primer semestre del 2021</t>
  </si>
  <si>
    <t>Proyectos TIC gestionados utilizando la herramienta</t>
  </si>
  <si>
    <t>1.17.1 Implementar acciones estratégicas para la gestión de TI</t>
  </si>
  <si>
    <t>Lineamientos para la estandarización de datos e integración de información</t>
  </si>
  <si>
    <t>Marco para la gestión de la calidad de la información</t>
  </si>
  <si>
    <t>Modelo de Plataforma Tecnológica</t>
  </si>
  <si>
    <t>1.18 Diseñar el modelo de gerencia de procesos para la integración de la información institucional</t>
  </si>
  <si>
    <t xml:space="preserve">Modelo de gerencia de procesos para la integración de información </t>
  </si>
  <si>
    <t>1.19 Desarrollar la I etapa del proceso de formulación del Plan Estratégico Institucional</t>
  </si>
  <si>
    <t>Metodología para la formulación del PEI</t>
  </si>
  <si>
    <t>Área de Desarrollo Institucional</t>
  </si>
  <si>
    <t>Ampliación del Plan Estratégico 2021-2022</t>
  </si>
  <si>
    <t>1.20 Implementar las acciones para el fortalecimiento del proceso de control institucional</t>
  </si>
  <si>
    <t xml:space="preserve">Porcentaje </t>
  </si>
  <si>
    <t>Mejoras implementadas al proceso de control</t>
  </si>
  <si>
    <t>1.21 Implementar el plan de capacitación en el tema de control interno</t>
  </si>
  <si>
    <t>Plan de capacitación implementado</t>
  </si>
  <si>
    <t>1.22 Implementar las actividades definidas en la Estrategia de Ética Institucional para el 2020</t>
  </si>
  <si>
    <t>Actividades ejecutadas de la estrategia</t>
  </si>
  <si>
    <t>1.23.1 Diseñar  la Estrategia de Ética Institucional para 2021-2024</t>
  </si>
  <si>
    <t>Estrategia de Ética Institucional</t>
  </si>
  <si>
    <t>Debido a una cambio en la metodología para la construcción de los valores institucionales se retrasó la elaboración del documento de la estrategia de ética institucional</t>
  </si>
  <si>
    <t>Concluir el documento en el primer semestre del 2021</t>
  </si>
  <si>
    <t>1.24 Actualizar el modelo de servicios del CONARE</t>
  </si>
  <si>
    <t>Modelo de servicios actualizado</t>
  </si>
  <si>
    <t>Usuarios</t>
  </si>
  <si>
    <t>1.25 Desarrollar la I etapa del rediseño del sitio web del CONARE</t>
  </si>
  <si>
    <t xml:space="preserve"> Porcentaje de avance en el rediseño de sitios web</t>
  </si>
  <si>
    <t>Análisis de usabilidad</t>
  </si>
  <si>
    <t xml:space="preserve">Usuarios, CONARE </t>
  </si>
  <si>
    <t>Se desarrolló el proceso de contratación para el rediseño de la página web, sin embargo, la única oferta presentada no cumplió con algunos requisitos de admisibilidad, por lo que la contratación se  declaró infructuosa</t>
  </si>
  <si>
    <t>Efectuar nuevamante el proceso de contratación y ajustar el cartel para promover una mayor participación de los oferentes.</t>
  </si>
  <si>
    <t>Área de Desarrollo Institucional ATIC Dirección</t>
  </si>
  <si>
    <t>Contratación adjudicada</t>
  </si>
  <si>
    <t>2.1</t>
  </si>
  <si>
    <t>1.26 Desarrollar una propuesta de alternativas viables de financiamiento de la Educación Superior Pública</t>
  </si>
  <si>
    <t xml:space="preserve">Propuesta de alternativas viables de financiamiento </t>
  </si>
  <si>
    <t>CONARE Universidades</t>
  </si>
  <si>
    <t>Producto de atención de los efectos de la pandemia del COVID-19, surgieron nuevos requerimientos institucionales que se debieron atender por parte del ADI; esto aunado al clima político y la situación económica del país, generó que esta meta se revalorara, reformulara y se postergara para el 2021, con la aprobación del Director de OPES</t>
  </si>
  <si>
    <t>Se reformuló la meta para el 2021</t>
  </si>
  <si>
    <t>1.27 Cumplir con las acciones ordinarias, gestión administrativa y académica, mejora continua y rendición de cuentas</t>
  </si>
  <si>
    <t>Universidades Públicas y usuarios</t>
  </si>
  <si>
    <t>Dirección División de Coordinación División de Planificación Interuniversitaria División Académica Área de Desarrollo Institucional Departamento de Gestión Financiera Ofcina de Reconocimiento y Equiparación de Títulos  Asesoría Legal Biblioteca Archivo</t>
  </si>
  <si>
    <t>1.28 Cumplir con los servicios de apoyo administrativo institucional</t>
  </si>
  <si>
    <t>Servicios de apoyo administrativo</t>
  </si>
  <si>
    <t>Área Administrativa</t>
  </si>
  <si>
    <t>1.29 Lograr la ejecución de los recursos asignados a la actividad contractual y a la logística institucional</t>
  </si>
  <si>
    <t>1.29.1</t>
  </si>
  <si>
    <t>Departamento de Proveeduría Institucional</t>
  </si>
  <si>
    <t xml:space="preserve">1.30 Diseñar un instrumento para la aplicación objetiva y científica de claúsulas penales a contratistas por incumplimiento </t>
  </si>
  <si>
    <t>Instrumento Diseñado</t>
  </si>
  <si>
    <t>1.30.1</t>
  </si>
  <si>
    <t>Instrumento de aplicación para multas y sanciones a contratistas</t>
  </si>
  <si>
    <t>4, 16</t>
  </si>
  <si>
    <t>1.31 Cumplir con los servicios de mantenimiento y apoyo logístico institucional</t>
  </si>
  <si>
    <t>1.31.1</t>
  </si>
  <si>
    <t>Departamento de Gestión de Mantenimiento,  Infraestructura y Servicios</t>
  </si>
  <si>
    <t>1.32 Ejecutar el plan de trabajo del Departamento de Gestión de Talento Humano</t>
  </si>
  <si>
    <t>Porcentaje de ejecución del plan de trabajo</t>
  </si>
  <si>
    <t>1.32.1</t>
  </si>
  <si>
    <t>Acciones ejecutadas del plan de trabajo del DGTH</t>
  </si>
  <si>
    <t>8,9 y16</t>
  </si>
  <si>
    <t>1.33 Diseñar una estructura de metadatos para incorporar datos en el repositorio institucional</t>
  </si>
  <si>
    <t>Porcentaje de avance en el diseño de estructuras de datos</t>
  </si>
  <si>
    <t>1.33.1</t>
  </si>
  <si>
    <t>Diagnóstico estado actual de la gestión de datos abiertos en el CONARE</t>
  </si>
  <si>
    <t>Biblioteca</t>
  </si>
  <si>
    <t>1.34 Diseñar el marco de gestión de documentos electrónicos</t>
  </si>
  <si>
    <t>1.34.1</t>
  </si>
  <si>
    <t>Revisión de normativa aplicable al CONARE</t>
  </si>
  <si>
    <t>Sistematización de experiencias en otras instituciones</t>
  </si>
  <si>
    <t>Política de gestión de documentos</t>
  </si>
  <si>
    <t>Mapeo de proceso y procedimientos</t>
  </si>
  <si>
    <t>1.35 Lograr el cumplimiento de las actividades planeadas por parte de la Comisión de Gestión Ambiental</t>
  </si>
  <si>
    <t>1.35.1</t>
  </si>
  <si>
    <t>Actividades ejecutadas</t>
  </si>
  <si>
    <t>Comisión de Gestión Ambiental</t>
  </si>
  <si>
    <t>1.36 Lograr el cumplimiento de las actividades de la Comisión de Salud Ocupacional de CONARE</t>
  </si>
  <si>
    <t>1.36.1</t>
  </si>
  <si>
    <t>Comisión de Salud Ocupacional</t>
  </si>
  <si>
    <t>1.37 Implementar proyectos de mejora en las instalaciones del CONARE</t>
  </si>
  <si>
    <t>1.37.1</t>
  </si>
  <si>
    <t>Aire Acondicionado LANOTEC-FunCeNAT</t>
  </si>
  <si>
    <t>Bodega de Mantenimiento</t>
  </si>
  <si>
    <t>CONARE, Visitantes</t>
  </si>
  <si>
    <t>1.38 Implementar el módulo de seguimiento de recomendaciones del GPAX</t>
  </si>
  <si>
    <t>1.38.1</t>
  </si>
  <si>
    <t>Módulo  de seguimiento de recomendaciones GPAX</t>
  </si>
  <si>
    <t>Titulares Subordinados y Auditoría Interna</t>
  </si>
  <si>
    <t xml:space="preserve"> 1.39 Desarrollar la I etapa de la plataforma del Observatorio Laboral de Profesiones</t>
  </si>
  <si>
    <t>Porcentaje de avance en el desarrollo de la plataforma OLAP</t>
  </si>
  <si>
    <t>1.39.1</t>
  </si>
  <si>
    <t xml:space="preserve">Actualización de la información de la  Radiografía Laboral III. </t>
  </si>
  <si>
    <t>Unidades académicas Colegios profesionales Estudiantes Investigadores Empleadores CONARE. Unire, Conesup, MEP</t>
  </si>
  <si>
    <t>1.40 Desarrollar la I etapa del rediseño  del sitio web del Siesue</t>
  </si>
  <si>
    <t>Porcentaje de avance en el rediseño de sitios web</t>
  </si>
  <si>
    <t>1.40.1</t>
  </si>
  <si>
    <t xml:space="preserve">Levantamiento de requerimientos del SIESUE. </t>
  </si>
  <si>
    <t xml:space="preserve">Unidades académicas Colegios profesionales  Estudiantes Investigadores Empleadores CONARE Conesup Ministerios  Cámaras industriales </t>
  </si>
  <si>
    <t>Propuesta de contenido, condiciones y características para el desarrollo del sitio web</t>
  </si>
  <si>
    <t>9,10,11,12</t>
  </si>
  <si>
    <t>1.41 Desarrollar el sistema automatizado del Fondo del Sistema</t>
  </si>
  <si>
    <t>Porcentaje de avance en el  desarrollo de sistemas</t>
  </si>
  <si>
    <t>1.41.1</t>
  </si>
  <si>
    <t>Sistema Automatizado de Fondo del Sistema</t>
  </si>
  <si>
    <t xml:space="preserve">Debido al archivo sin trámite del presupuesto 2020 por parte de Contraloría  General de la República se debió suspender temporalmente el contrato para el desarrollo del sistema automatizado del fondo del sistema lo que implicó retrasos en la entrega de algunos de los productos previstos </t>
  </si>
  <si>
    <t>Finalizar el desarrollo del sistema en el primer semestre del 2021</t>
  </si>
  <si>
    <t>Se logró desarrollar  el  Diseño Gráfico, el Sprint 1  Módulo Seguridad, el Sprint 2 Módulo Formulación de proyectos, y el Sprint 3 Módulo Evaluación de la formulación de proyectos</t>
  </si>
  <si>
    <t>1.42 Implementar los subsistemas de Gestión de Talento Humano</t>
  </si>
  <si>
    <t>Porcentaje de subsistemas implementados</t>
  </si>
  <si>
    <t>1.42.1</t>
  </si>
  <si>
    <t>Subsistema de Evaluación del Desempeño</t>
  </si>
  <si>
    <t>Plan de Relevo</t>
  </si>
  <si>
    <t>1.43 Implementar la I etapa del plan de acción para la continuidad de los servicios TIC de misión critica</t>
  </si>
  <si>
    <t>Porcentaje de avance en la implementación de planes</t>
  </si>
  <si>
    <t>1.43.1</t>
  </si>
  <si>
    <t xml:space="preserve">Levantamiento de requerimientos y definición de características técnicas de las soluciones tecnológicas para el desarrollo del plan de acción para la continuidad de los servicios TIC de misión critica </t>
  </si>
  <si>
    <t>CONARE y Universidades</t>
  </si>
  <si>
    <t>Área de Tecnologías de Información y Comunicación</t>
  </si>
  <si>
    <t>% Ejecucion</t>
  </si>
  <si>
    <t>Por un tema de agenda de los rectores, se presentaron retrasos en la presentación a los señores rectores del estudio de seguimiento de las personas graduadas de las universidades costarricense 2014-2016, lo que imposibilitó su difusión. Además, por razones de cambio en los cronogramas debido a la pandemia no se realizaron  algunas de las visitas a regiones programadas para la difusión del estudio de caracterización de la población estudiantil.</t>
  </si>
  <si>
    <t>Se presentaron atrasos en el procesamiento de los indicadores de talento humano para el 2020 y se encuentra en proceso de homologación. Además para los  indicadores de becas 2019, no hubo avance porque no se definió la metodología para su construcción.</t>
  </si>
  <si>
    <t xml:space="preserve">La diferencia entre los dos indicadores se debe a que no fue posible adjudicar la contratación para el desarrollo del Sistema informático del Marco Nacional de Cualificaciones, dado que se realizó la publicación de la contratación para la recepción de ofertas, para aún está pendiente el estudios legal, el técnico y la adjudicación por parte de la Proveeduría institucional. </t>
  </si>
  <si>
    <t>Por motivos de ajustes en las plataformas informáticas para mejorar esquemas de seguridad, no se pudo cargar la información de los proyectos en el Project Server, por lo que los proyectos se gestionaron mediante la herramienta MS Project de escritorio.</t>
  </si>
  <si>
    <t xml:space="preserve">Debido a un cambio en la metodología para la construcción de los valores institucionales se retrasó la elaboración del documento de la estrategia de ética institucional. </t>
  </si>
  <si>
    <t>Se desarrolló el proceso de contratación para el rediseño de la página web, sin embargo, la única oferta presentada no cumplió con algunos requisitos de admisibilidad, por lo que la contratación se declaró infructuosa.</t>
  </si>
  <si>
    <t>Producto de atención de los efectos de la pandemia del COVID-19, surgieron nuevos requerimientos institucionales que se debieron atender por parte del ADI; esto aunado al clima político y a la situación económica del país, generó que esta meta se revalorara, reformulara y se postergara para el 2021, con la aprobación del Director de OPES.</t>
  </si>
  <si>
    <t>La diferencia entre los dos indicadores se debe a que la compra del equipo requerido tuvo un costo menor al monto presupuestado.</t>
  </si>
  <si>
    <t>1.39 Desarrollar la I etapa de la plataforma del Observatorio Laboral de Profesiones</t>
  </si>
  <si>
    <t>1.40 Rediseñar el sitio web del Siesue.</t>
  </si>
  <si>
    <t>La contratación para atender el objetivo se realizó en el segundo semestre, por lo que no fue posible realizar el pago en el año 2020.</t>
  </si>
  <si>
    <t>1.43 Implementar la I etapa del el plan de acción para la continuidad de los servicios TIC de misión critica</t>
  </si>
  <si>
    <t>2,5,8</t>
  </si>
  <si>
    <t>2.1 Cumplir con el programa de publicaciones en las áreas de commputación avanzada, geomática, medio ambiente, agromática, biotecnología y nanociencia.</t>
  </si>
  <si>
    <t>Academia, Instituciones gubernamentales, Instituciones privadas y sociedad civil, tanto a nivel nacional como a nivel internacional</t>
  </si>
  <si>
    <t>La implementación del teletrabajo en modalidad mixta, permite a los investigadores hacer un uso más eficiente del tiempo, lo que conlleva una mayor producción de artículos científicos y manuscritos.</t>
  </si>
  <si>
    <t>Revisar y ajustar la estimación de las metas  para el 2021,  considerando la modalidad virtual.</t>
  </si>
  <si>
    <t xml:space="preserve">Como medida de prevención ante la crisis sanitaria provocada que enfrenta el país por el Covid-19, los investigadores están trabajando en modalidad mixta (teletrabajo y presencial), para poder cumplir con el tema de aforo que dicta el Ministerio de Salud. </t>
  </si>
  <si>
    <t>Director del CeNAT, Directores de Laboratorio y Directora de la FunCeNAT</t>
  </si>
  <si>
    <t>2.2 Cumplir con la programación de actividades de transferencia de conocimiento en las áreas de computación avanzada, geomática, medio ambiente, agromática, biotecnología y nanociencia.</t>
  </si>
  <si>
    <t>La implementación del teletrabajo en modalidad mixta y la disponibilidad y uso  de plataforma virtuales ha permitido a los laboratorios una mayor posibilidad de participar en actividades de transferencias de conocimiento tanto impartidas como recibidas a las previstas inicialmente.</t>
  </si>
  <si>
    <t>Revisar y ajustar la estimación de las metas para el 2021,  considerando la modalidad virtual.</t>
  </si>
  <si>
    <t>2.3 Lograr la ejecuión oportuna de proyectos en las áreas de computación avanzada, geomática, medio ambiente, agromática, biotecnología y nanociencia.</t>
  </si>
  <si>
    <t>2.4 Mantener la continuidad en el funcionamiento en el servicio del clúster del Colaboratorio Nacional de Computación Avanzada.</t>
  </si>
  <si>
    <t>Horas Ciencia</t>
  </si>
  <si>
    <t>Horas ciencia el servicio computacional del Clúster</t>
  </si>
  <si>
    <t>2.5 Supervisar el proyecto de Mejoramiento de la Educación Superior.</t>
  </si>
  <si>
    <t>Informes</t>
  </si>
  <si>
    <t>Director del CeNAT y equipo de trabajo del BM</t>
  </si>
  <si>
    <t>1,5,8,11</t>
  </si>
  <si>
    <t>2.6 Lograr alianzas estratégicas por medio de convenios nacionales e internacionales.</t>
  </si>
  <si>
    <t>Se concretaron 2 convenios más de lo previsto en la planificación inicial, ya que durante el año, hubo un mayor interés de parte del Gobierno y el sector productivo en los temas de investigación que realiza el CeNAT lo que resultó en una mayor vinculación con estos.</t>
  </si>
  <si>
    <t>Dar mayor seguimiento en los convenios que se han venido promoviendo por el CeNAT.</t>
  </si>
  <si>
    <t>La meta fue definida  con base al Plan Estrategico del CONAREy el comportamiento histórico de los convenios.</t>
  </si>
  <si>
    <t>1,2,5,8</t>
  </si>
  <si>
    <t>2.7 Cumplir con las acciones estratégicas de articulación, mejoramiento de capacidades e interés en productos de la investigación.</t>
  </si>
  <si>
    <t>Porcentaje de acciones estratégicas ejecutadas</t>
  </si>
  <si>
    <t>Acciones estratégicas ejecutadas</t>
  </si>
  <si>
    <t>2.8 Implementar el Plan Específico</t>
  </si>
  <si>
    <t>Resultado de indicadores del Plan Específico del CeNAT</t>
  </si>
  <si>
    <t>Acciones de planificación táctica ejecutadas</t>
  </si>
  <si>
    <t>1Academia, Instituciones gubernamentales, Instituciones privadas y sociedad civil, tanto a nivel nacional como a nivel internacional</t>
  </si>
  <si>
    <t>2,3,5,8,9</t>
  </si>
  <si>
    <t>4.3</t>
  </si>
  <si>
    <t>2.9 Contar con equipo e infraestructura adecuada y en buen funcionamiento.</t>
  </si>
  <si>
    <t>Proyectos concretados</t>
  </si>
  <si>
    <t>Equipo de cómputo</t>
  </si>
  <si>
    <t>Director del CeNAT y Directora de la FunCeNAT</t>
  </si>
  <si>
    <t>2.10 Cumplir con el programa de apoyo a estudiantes en diferentes niveles educativos desde primaria hasta universitaria, en el ambito de las áreas u laboratorios del Centro.</t>
  </si>
  <si>
    <t xml:space="preserve">2.11 Cumplir con las acciones ordinarias en: gestión administrativa, presupuesto, planificación, control interno, mejora contínua, rendición de cuentas. </t>
  </si>
  <si>
    <t>2.11.1</t>
  </si>
  <si>
    <t>Ejecución</t>
  </si>
  <si>
    <t>% de ejecución</t>
  </si>
  <si>
    <t>2.1 Cumplir con el programa de publicaciones  en las áreas de Computación Avanzada, Geomática, Medioambiente y Agromática, Biotecnología, Nanociencia.</t>
  </si>
  <si>
    <t xml:space="preserve">2.2 Cumplir con la programación de actividades de transferencia de conocimiento  en las áreas de Computación Avanzada, Geomática, Medioambiente y Agromática, Biotecnología, Nanociencia. </t>
  </si>
  <si>
    <t>2.3 Lograr la ejecución oportuna de proyectos  en las áreas de Computación Avanzada, Geomática, Medioambiente y Agromática, Biotecnología, Nanociencia.</t>
  </si>
  <si>
    <t xml:space="preserve">2.3.1 </t>
  </si>
  <si>
    <t>2.4 Mantener una continuidad en el funcionamiento en el servicio del Cluster del Colaboratorio Nacional de Computación Avanzada</t>
  </si>
  <si>
    <t>2.5 Supervisar el Proyecto de Mejoramiento de la Educación Superior</t>
  </si>
  <si>
    <t xml:space="preserve">2.5.1 </t>
  </si>
  <si>
    <t xml:space="preserve">2.6.1 </t>
  </si>
  <si>
    <t xml:space="preserve">2.7 Cumplir las acciones Estratégicas de articulación, mejoramiento de capacidades e intéres en productos de la Investigación </t>
  </si>
  <si>
    <t xml:space="preserve">2.8  Implementar el Plan Específico </t>
  </si>
  <si>
    <t xml:space="preserve">2.8.1 </t>
  </si>
  <si>
    <t xml:space="preserve">2.9 Lograr contar con  un proyecto de equipo e infraestructura adecuada y en buen funcionamiento </t>
  </si>
  <si>
    <t xml:space="preserve">2.9.1 </t>
  </si>
  <si>
    <t>2.10 Cumplir con el programa de apoyo a estudiantes en diferentes niveles educativos desde primaria hasta universidad, en el ámbito de las áreas u laboratorios del Centro.</t>
  </si>
  <si>
    <t xml:space="preserve">2.10.1 </t>
  </si>
  <si>
    <t>2.11 Cumplir con las acciones ordinarias en : gestión administrativa, presupuesto, planificación, Control Interno, mejora continua, rendición de cuentas, propuestas presentadas y proyectos estrategicos a cargo</t>
  </si>
  <si>
    <t>4.1.b</t>
  </si>
  <si>
    <t>3.1 Implementar la estrategia de investigaciones en temas de interés para la sociedad costarricense y centroamericana</t>
  </si>
  <si>
    <t>Investigaciones sobre temas específicos, investigaciones base.</t>
  </si>
  <si>
    <t>Sociedad Civil, académia, tomadores de decisión</t>
  </si>
  <si>
    <t>Coordinadores de investigación</t>
  </si>
  <si>
    <t>Estrategias de investigación Estado Nación y Estado de la Educación</t>
  </si>
  <si>
    <t>Sociedad civil, académicos, rectores</t>
  </si>
  <si>
    <t>Coordinadores Generales de Investigación del IEN y del IEE</t>
  </si>
  <si>
    <t>Artículos de blog</t>
  </si>
  <si>
    <t>Sociedad en general, rectores, académicos</t>
  </si>
  <si>
    <t xml:space="preserve"> Informes Estado de la Nación y Estado de la Justicia</t>
  </si>
  <si>
    <t>Sociedad en general, rectores, académicos, estudiantes</t>
  </si>
  <si>
    <t>Coordinadores de Investigación, Coordinadora Administrativa</t>
  </si>
  <si>
    <t xml:space="preserve"> Capítulos de los Informes Estado Nación y Estado de la Región</t>
  </si>
  <si>
    <t>Investigadores y Coordinadores de investigación</t>
  </si>
  <si>
    <t>3.2 Cumplir con el diseño y actualización de fuentes de información que permitan innovar los enfoques de investigación utilizados</t>
  </si>
  <si>
    <t xml:space="preserve">Porcentaje de fuentes de información actualizadas </t>
  </si>
  <si>
    <t xml:space="preserve"> Bases de datos actualizadas y mejoradas</t>
  </si>
  <si>
    <t>3.3 Implementar una estrategia de construcción y actualización de herramientas innovadoras  que faciliten el acceso a información estratégica, actualizada y relevante sobre desafíos de la sociedad costarricense y centroamericana</t>
  </si>
  <si>
    <t>Herramientas actualizadas y mejoradas</t>
  </si>
  <si>
    <t>3.4 Lograr alianzas estratégicas con entidades nacionales e internacionales</t>
  </si>
  <si>
    <t>Convenios firmados con entidades estratégicas</t>
  </si>
  <si>
    <t>3.5 Cumplir con el plan de capacitación del personal del PEN en temas de desarrollo humano sostenible, en nuevas herramientas metodológicas y técnicas para la investigación, análisis y visualización de datos</t>
  </si>
  <si>
    <t>Porcentaje de personas capacitadas</t>
  </si>
  <si>
    <t>Personal capacitado en temas de desarrollo humano</t>
  </si>
  <si>
    <t>Personal del PEN</t>
  </si>
  <si>
    <t>Director</t>
  </si>
  <si>
    <t>1,5,11</t>
  </si>
  <si>
    <t>3.6 Cumplir con el plan de posicionamiento del PEN en foros o reuniones sobre temas relevantes del debate nacional y centroamericano</t>
  </si>
  <si>
    <t>3.6.1</t>
  </si>
  <si>
    <t>Foros o reuniones en temas de Desarrollo Humano Sostenible</t>
  </si>
  <si>
    <t>Coordinadores de Investigación, Coordinadora de Difusión</t>
  </si>
  <si>
    <t>2,5,11</t>
  </si>
  <si>
    <t>3.7 Divulgar productos de difusión con los resultados de las investigaciones del PEN</t>
  </si>
  <si>
    <t>Materiales difundidos</t>
  </si>
  <si>
    <t>3.7.1</t>
  </si>
  <si>
    <t>Materiales divulgados</t>
  </si>
  <si>
    <t>Se contó  con recursos de un donante internacional (Eurecta) lo que permitió realizar una mayor publicación de piezas de red  del test identidades del Estado de la Región lo que incidió sobre la cantidad de materiales diivulgados que fue mayor a la planificada inicialmente</t>
  </si>
  <si>
    <t>Monitorear con más detalle los productos que se publicarán, así como, lo recursos para producirlos.</t>
  </si>
  <si>
    <t>Área de Difusión</t>
  </si>
  <si>
    <t>4.1.b,4.4</t>
  </si>
  <si>
    <t>3.8 Cumplir con la programación de las actividades de transferencia del conocimiento</t>
  </si>
  <si>
    <t>3.8.1</t>
  </si>
  <si>
    <t xml:space="preserve"> Actividades de transferencia del conocimiento</t>
  </si>
  <si>
    <t>La publicación del Informe del Estado de la Nación provocó una mayor  solicitud de presentaciones de las previstas al inicio de la pandemia.</t>
  </si>
  <si>
    <t>Ajustar las proyecciones de la meta para el 2021</t>
  </si>
  <si>
    <t>13,14,15,16</t>
  </si>
  <si>
    <t>3.1,3.2,3.4, 3.5</t>
  </si>
  <si>
    <t>3.9 Cumplir con las acciones ordinarias de gestión administrativa, presupuesto, planificación, control Interno, mejora continua y rendición de cuentas</t>
  </si>
  <si>
    <t>3.9.1</t>
  </si>
  <si>
    <t>Público en general, usuarios internos</t>
  </si>
  <si>
    <t>OPES</t>
  </si>
  <si>
    <t>Hubo atrasos en el procesamiento de los indicadores de talento humano para el 2020 y se encuentra en proceso de homologación.
Para los  indicadores de becas 2019, no hubo avance porque no se definió la metodología para su contrucción.</t>
  </si>
  <si>
    <t>CONARE
Universidades</t>
  </si>
  <si>
    <t>Archivo 
ADI
ATIC</t>
  </si>
  <si>
    <t>CeNAT</t>
  </si>
  <si>
    <t>Estudiantes con mayores conocimientos 
CNCA: 8 CENIBIOT: 68 GestiónAmbiental: 2 LANOTEC: 34 PRIAS: 4</t>
  </si>
  <si>
    <t>PEN</t>
  </si>
  <si>
    <t>La diferencia entre los indicadores se debe a que el documento final del PLANES 2021-2025 se generó y presento en formato digital, y la  impresión del documento general y el resumen del PLANES 2021-2025 no se realizó según lo programado, debido a retrasos en el cronograma para las revisiones finales.
Por otro parte, los costos para los servicios de revisión filológica, diseño y diagramación de los documentos fueron menores a los estimados, y no se contrataron los servicios externos para la sistematización de los insumos e información según lo programado, ya que fueron asumidos por personal de la DPI y funcionarios integrantes del equipo técnico de la formulación del PLANES, con el apoyo de la asistente contratada por servicios especiales</t>
  </si>
  <si>
    <t xml:space="preserve">El porcentaje de ejecución de esta meta, se afectó tanto por el rebajo a la transferencia corriente, como a la transferencia de capital, ambas del FEES (Addendum al acuerdo de financiamiento para el año 2021), por lo que los algunos proyectos considerados en esta meta, no se ejecutaron o lo hicieron en forma parcial, financiandose con otras fuentes de ingresos. 
Cabe indicar que el presupuesto como tal no se redujo, si no que, este monto se modificó hacia la partida de "Cuentas especiales". De no considerarse esta partida en el porcentaje de ejecución presupuestaria, la cifra cambiaría de un 66% a un 84%.  </t>
  </si>
  <si>
    <t xml:space="preserve">Parte de la diferencia entre los dos indicadores se debe a que una de las contrataciones de la subpartida de "Bienes Intangibles" se concretó, pero está pendiente de pago.
Además, como parte del aporte solidario de las las Universidades y el CONARE a la atención de la pandemia por la COVID-19, las instituciones acordaron que no se les girara la transferencia de capital del FEES 2020 (Addendum al acuerdo de financiamiento para el año 2021), por lo que, algunos de los proyectos considerados en esta meta que estaban financiados con estos recursos, debieron postergarse para el 2021 o refinanciarse con otras fuentes de ingreso.
Cabe indicar que el presupuesto como tal no se redujo, si no que, este monto se modificó hacia la partida de "Cuentas especiales". De no considerarse esta partida en el porcentaje de ejecución presupuestaria, la cifra cambiaría de un 59% a un 91%. </t>
  </si>
  <si>
    <t xml:space="preserve">Como parte del aporte solidario de las las Universidades y el CONARE a la atención de la pandemia por la COVID-19, las instituciones acordaron que no se les girara la transferencia de capital del FEES 2020 (Addendum al acuerdo de financiamiento para el año 2021), por lo que, algunos de los proyectos considerados en esta meta que estaban financiados con estos recursos, debieron refinanciarse con otras fuentes de ingreso.
Cabe indicar que el presupuesto como tal no se redujo, si no que, este monto se modificó hacia la partida de "Cuentas especiales". De no considerarse esta partida en el porcentaje de ejecución presupuestaria, la cifra cambiaría de un 75% a un 89%.  </t>
  </si>
  <si>
    <t xml:space="preserve">Como parte del aporte solidario de las las Universidades y el CONARE a la atención de la pandemia por la COVID-19, las instituciones acordaron que no se les girara la transferencia de capital del FEES 2020 (Addendum al acuerdo de financiamiento para el año 2021), por lo que, algunos de los proyectos considerados en esta meta que estaban financiados con estos recursos, debieron refinanciarse con otras fuentes de ingreso.
Cabe indicar que el presupuesto como tal no se redujo, si no que, este monto se modificó hacia la partida de "Cuentas especiales". De no considerarse esta partida en el porcentaje de ejecución presupuestaria, la cifra cambiaría de un 48% a un 100%.  </t>
  </si>
  <si>
    <t xml:space="preserve">Como parte del aporte solidario de las las Universidades y el CONARE a la atención de la pandemia por la COVID-19, las instituciones acordaron que no se les girara la transferencia de capital del FEES 2020 (Addendum al acuerdo de financiamiento para el año 2021), por lo que, algunos de los proyectos considerados en esta meta que estaban financiados con estos recursos, debieron refinanciarse con otras fuentes de ingreso.
Cabe indicar que el presupuesto como tal no se redujo, si no que, este monto se modificó hacia la partida de "Cuentas especiales". De no considerarse esta partida en el porcentaje de ejecución presupuestaria, la cifra cambiaría de un 76% a un 97%.  </t>
  </si>
  <si>
    <t xml:space="preserve">Como parte del aporte solidario de las las Universidades y el CONARE a la atención de la pandemia por la COVID-19, las instituciones acordaron que no se les girara la transferencia de capital del FEES 2020 (Addendum al acuerdo de financiamiento para el año 2021), por lo que los proyectos considerados en esta meta que estaban financiados con estos recursos, debieron postergarse para el 2021.
Cabe indicar que el presupuesto como tal no se redujo, si no que, este monto se modificó hacia la partida de "Cuentas especiales". De no considerarse esta partida en el porcentaje de ejecución presupuestaria, la cifra cambiaría de un 28% a un 94%. </t>
  </si>
  <si>
    <r>
      <t xml:space="preserve">Publicaciones </t>
    </r>
    <r>
      <rPr>
        <sz val="8"/>
        <color rgb="FF000000"/>
        <rFont val="Arial"/>
        <family val="2"/>
      </rPr>
      <t xml:space="preserve">CNCA: 8  CENIBiot: 8 Gestión Ambiental: 1 LANOTEC: 12 PRIAS: 4 </t>
    </r>
  </si>
  <si>
    <r>
      <t xml:space="preserve">Transferencias de conocimiento
</t>
    </r>
    <r>
      <rPr>
        <sz val="8"/>
        <color rgb="FF000000"/>
        <rFont val="Arial"/>
        <family val="2"/>
      </rPr>
      <t>CNCA: 39
 CENIBiot: 14
Gestión Ambiental: 15
LANOTEC: 43
PRIAS: 29</t>
    </r>
  </si>
  <si>
    <r>
      <t xml:space="preserve">Proyectos Ejecutados
</t>
    </r>
    <r>
      <rPr>
        <sz val="8"/>
        <color rgb="FF000000"/>
        <rFont val="Arial"/>
        <family val="2"/>
      </rPr>
      <t>CNCA: 11 CENIBiot: 27 Gestión Ambiental: 1 LANOTEC: 5 PRIAS: 4</t>
    </r>
  </si>
  <si>
    <r>
      <t xml:space="preserve">Convenios concretados 
</t>
    </r>
    <r>
      <rPr>
        <sz val="8"/>
        <color rgb="FF000000"/>
        <rFont val="Arial"/>
        <family val="2"/>
      </rPr>
      <t>CNCA: 2 CENIBIOT: 1 PRIAS: 1</t>
    </r>
  </si>
  <si>
    <t>INDiCADOR</t>
  </si>
  <si>
    <t xml:space="preserve">CONSEJO NACIONAL DE RECTORES </t>
  </si>
  <si>
    <t>Comparativo cumplimiento de metas y ejecución presupuestaria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</si>
</sst>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 #,##0_-;_-* &quot;-&quot;??_-;_-@_-"/>
  </numFmts>
  <fonts count="11" x14ac:knownFonts="1">
    <font>
      <sz val="11"/>
      <color theme="1"/>
      <name val="Calibri"/>
      <family val="2"/>
      <scheme val="minor"/>
    </font>
    <font>
      <sz val="8"/>
      <name val="Calibri"/>
      <family val="2"/>
      <scheme val="minor"/>
    </font>
    <font>
      <b/>
      <sz val="8"/>
      <color theme="1"/>
      <name val="Arial"/>
      <family val="2"/>
    </font>
    <font>
      <sz val="8"/>
      <color theme="1"/>
      <name val="Arial"/>
      <family val="2"/>
    </font>
    <font>
      <b/>
      <sz val="8"/>
      <color rgb="FF000000"/>
      <name val="Arial"/>
      <family val="2"/>
    </font>
    <font>
      <sz val="8"/>
      <color rgb="FF000000"/>
      <name val="Arial"/>
      <family val="2"/>
    </font>
    <font>
      <b/>
      <sz val="14"/>
      <color rgb="FF000000"/>
      <name val="Arial"/>
      <family val="2"/>
    </font>
    <font>
      <sz val="8"/>
      <color theme="1"/>
      <name val="Calibri"/>
      <family val="2"/>
      <scheme val="minor"/>
    </font>
    <font>
      <sz val="8"/>
      <color rgb="FF000000"/>
      <name val="Calibri"/>
      <family val="2"/>
      <scheme val="minor"/>
    </font>
    <font>
      <sz val="11"/>
      <color theme="1"/>
      <name val="Calibri"/>
      <family val="2"/>
      <scheme val="minor"/>
    </font>
    <font>
      <sz val="8"/>
      <name val="Arial"/>
      <family val="2"/>
    </font>
  </fonts>
  <fills count="7">
    <fill>
      <patternFill patternType="none"/>
    </fill>
    <fill>
      <patternFill patternType="gray125"/>
    </fill>
    <fill>
      <patternFill patternType="solid">
        <fgColor rgb="FFBDD7EE"/>
        <bgColor indexed="64"/>
      </patternFill>
    </fill>
    <fill>
      <patternFill patternType="solid">
        <fgColor rgb="FFBDD6EE"/>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164" fontId="9" fillId="0" borderId="0" applyFont="0" applyFill="0" applyBorder="0" applyAlignment="0" applyProtection="0"/>
    <xf numFmtId="0" fontId="9" fillId="0" borderId="0"/>
    <xf numFmtId="9" fontId="9" fillId="0" borderId="0" applyFont="0" applyFill="0" applyBorder="0" applyAlignment="0" applyProtection="0"/>
  </cellStyleXfs>
  <cellXfs count="62">
    <xf numFmtId="0" fontId="0" fillId="0" borderId="0" xfId="0"/>
    <xf numFmtId="0" fontId="7" fillId="0" borderId="0" xfId="0" applyFont="1" applyAlignment="1">
      <alignment vertical="center"/>
    </xf>
    <xf numFmtId="0" fontId="7" fillId="0" borderId="0" xfId="0" applyFont="1"/>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vertical="center" wrapText="1"/>
    </xf>
    <xf numFmtId="9" fontId="5" fillId="0" borderId="1" xfId="0" applyNumberFormat="1" applyFont="1" applyBorder="1" applyAlignment="1">
      <alignment horizontal="center" vertical="center" wrapText="1"/>
    </xf>
    <xf numFmtId="0" fontId="6" fillId="0" borderId="0" xfId="0" applyFont="1" applyAlignment="1">
      <alignment vertical="center"/>
    </xf>
    <xf numFmtId="164" fontId="3" fillId="0" borderId="1" xfId="1" applyFont="1" applyFill="1" applyBorder="1" applyAlignment="1">
      <alignment horizontal="right" vertical="center" wrapText="1"/>
    </xf>
    <xf numFmtId="0" fontId="3" fillId="0" borderId="1" xfId="0" applyFont="1" applyBorder="1" applyAlignment="1">
      <alignment horizontal="center" vertical="center"/>
    </xf>
    <xf numFmtId="10" fontId="5" fillId="0" borderId="1" xfId="0" applyNumberFormat="1" applyFont="1" applyBorder="1" applyAlignment="1">
      <alignment horizontal="center" vertical="center" wrapText="1"/>
    </xf>
    <xf numFmtId="0" fontId="3" fillId="0" borderId="1" xfId="0" applyFont="1" applyBorder="1" applyAlignment="1">
      <alignment vertical="center"/>
    </xf>
    <xf numFmtId="9" fontId="3" fillId="0" borderId="1" xfId="0" applyNumberFormat="1" applyFont="1" applyBorder="1" applyAlignment="1">
      <alignment horizontal="center" vertical="center"/>
    </xf>
    <xf numFmtId="0" fontId="3" fillId="0" borderId="1" xfId="0" applyFont="1" applyBorder="1" applyAlignment="1">
      <alignment vertical="center" wrapText="1"/>
    </xf>
    <xf numFmtId="37" fontId="10" fillId="0" borderId="1" xfId="2" applyNumberFormat="1" applyFont="1" applyBorder="1" applyAlignment="1">
      <alignment horizontal="right" vertical="center" wrapText="1"/>
    </xf>
    <xf numFmtId="164" fontId="3" fillId="0" borderId="1" xfId="1" applyFont="1" applyBorder="1" applyAlignment="1">
      <alignment horizontal="right" vertical="center" wrapText="1"/>
    </xf>
    <xf numFmtId="165" fontId="4" fillId="4" borderId="1" xfId="0" applyNumberFormat="1" applyFont="1" applyFill="1" applyBorder="1" applyAlignment="1">
      <alignment horizontal="righ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9" fontId="4" fillId="4" borderId="1" xfId="0" applyNumberFormat="1" applyFont="1" applyFill="1" applyBorder="1" applyAlignment="1">
      <alignment horizontal="right" vertical="center" wrapText="1"/>
    </xf>
    <xf numFmtId="164" fontId="4" fillId="4" borderId="1" xfId="1" applyFont="1" applyFill="1" applyBorder="1" applyAlignment="1">
      <alignment horizontal="right" vertical="center" wrapText="1"/>
    </xf>
    <xf numFmtId="9" fontId="4" fillId="4" borderId="1" xfId="3" applyFont="1" applyFill="1" applyBorder="1" applyAlignment="1">
      <alignment horizontal="right" vertical="center" wrapText="1"/>
    </xf>
    <xf numFmtId="165" fontId="3" fillId="0" borderId="1" xfId="1" applyNumberFormat="1" applyFont="1" applyBorder="1" applyAlignment="1">
      <alignment horizontal="right" vertical="center" wrapText="1"/>
    </xf>
    <xf numFmtId="0" fontId="5" fillId="5" borderId="1" xfId="0" applyFont="1" applyFill="1" applyBorder="1" applyAlignment="1">
      <alignment vertical="center" wrapText="1"/>
    </xf>
    <xf numFmtId="164" fontId="2" fillId="6" borderId="1" xfId="1" applyFont="1" applyFill="1" applyBorder="1" applyAlignment="1">
      <alignment horizontal="right" vertical="center" wrapText="1"/>
    </xf>
    <xf numFmtId="165" fontId="4" fillId="6" borderId="1"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165" fontId="2" fillId="6" borderId="1" xfId="1" applyNumberFormat="1" applyFont="1" applyFill="1" applyBorder="1" applyAlignment="1">
      <alignment horizontal="right" vertical="center" wrapText="1"/>
    </xf>
    <xf numFmtId="0" fontId="3" fillId="0" borderId="1" xfId="0" applyFont="1" applyBorder="1" applyAlignment="1">
      <alignment horizontal="justify" vertical="center" wrapText="1"/>
    </xf>
    <xf numFmtId="0" fontId="8" fillId="0" borderId="1" xfId="0" applyFont="1" applyBorder="1" applyAlignment="1">
      <alignment vertical="center" wrapText="1"/>
    </xf>
    <xf numFmtId="9" fontId="3"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164" fontId="5" fillId="0" borderId="1" xfId="1" applyFont="1" applyBorder="1" applyAlignment="1">
      <alignment horizontal="center" vertical="center" wrapText="1"/>
    </xf>
    <xf numFmtId="164" fontId="3" fillId="0" borderId="1" xfId="1" applyFont="1" applyBorder="1" applyAlignment="1">
      <alignment vertical="center"/>
    </xf>
    <xf numFmtId="164" fontId="3" fillId="0" borderId="1" xfId="1" applyFont="1" applyBorder="1" applyAlignment="1">
      <alignment horizontal="center" vertical="center"/>
    </xf>
    <xf numFmtId="1"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64" fontId="5"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9" fontId="5" fillId="0" borderId="2" xfId="3" applyFont="1" applyBorder="1" applyAlignment="1">
      <alignment horizontal="center" vertical="center" wrapText="1"/>
    </xf>
    <xf numFmtId="9" fontId="5" fillId="0" borderId="3" xfId="3" applyFont="1" applyBorder="1" applyAlignment="1">
      <alignment horizontal="center" vertical="center" wrapText="1"/>
    </xf>
    <xf numFmtId="9" fontId="5" fillId="0" borderId="4" xfId="3"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
  <sheetViews>
    <sheetView showGridLines="0" tabSelected="1" zoomScale="80" zoomScaleNormal="80" workbookViewId="0">
      <pane ySplit="4" topLeftCell="A94" activePane="bottomLeft" state="frozen"/>
      <selection pane="bottomLeft" activeCell="Q95" sqref="Q95"/>
    </sheetView>
  </sheetViews>
  <sheetFormatPr baseColWidth="10" defaultRowHeight="11.25" x14ac:dyDescent="0.2"/>
  <cols>
    <col min="1" max="1" width="11.42578125" style="1"/>
    <col min="2" max="2" width="11.42578125" style="2"/>
    <col min="3" max="3" width="16.42578125" style="2" customWidth="1"/>
    <col min="4" max="4" width="13.85546875" style="2" customWidth="1"/>
    <col min="5" max="5" width="12.7109375" style="2" customWidth="1"/>
    <col min="6" max="8" width="11.42578125" style="2"/>
    <col min="9" max="10" width="15.7109375" style="2" customWidth="1"/>
    <col min="11" max="15" width="11.42578125" style="2"/>
    <col min="16" max="16" width="17.28515625" style="2" customWidth="1"/>
    <col min="17" max="17" width="13.28515625" style="2" customWidth="1"/>
    <col min="18" max="18" width="14" style="2" customWidth="1"/>
    <col min="19" max="19" width="15.7109375" style="2" customWidth="1"/>
    <col min="20" max="20" width="15.85546875" style="2" customWidth="1"/>
    <col min="21" max="16384" width="11.42578125" style="2"/>
  </cols>
  <sheetData>
    <row r="1" spans="1:21" ht="18" customHeight="1" x14ac:dyDescent="0.2">
      <c r="A1" s="49" t="s">
        <v>489</v>
      </c>
      <c r="B1" s="49"/>
      <c r="C1" s="49"/>
      <c r="D1" s="49"/>
      <c r="E1" s="49"/>
      <c r="F1" s="49"/>
      <c r="G1" s="49"/>
      <c r="H1" s="49"/>
      <c r="I1" s="49"/>
      <c r="J1" s="49"/>
      <c r="K1" s="49"/>
      <c r="L1" s="49"/>
      <c r="M1" s="49"/>
      <c r="N1" s="49"/>
      <c r="O1" s="49"/>
      <c r="P1" s="49"/>
      <c r="Q1" s="49"/>
      <c r="R1" s="49"/>
      <c r="S1" s="49"/>
      <c r="T1" s="49"/>
      <c r="U1" s="8"/>
    </row>
    <row r="2" spans="1:21" ht="20.25" customHeight="1" thickBot="1" x14ac:dyDescent="0.25">
      <c r="A2" s="49" t="s">
        <v>132</v>
      </c>
      <c r="B2" s="49"/>
      <c r="C2" s="49"/>
      <c r="D2" s="49"/>
      <c r="E2" s="49"/>
      <c r="F2" s="49"/>
      <c r="G2" s="49"/>
      <c r="H2" s="49"/>
      <c r="I2" s="49"/>
      <c r="J2" s="49"/>
      <c r="K2" s="49"/>
      <c r="L2" s="49"/>
      <c r="M2" s="49"/>
      <c r="N2" s="49"/>
      <c r="O2" s="49"/>
      <c r="P2" s="49"/>
      <c r="Q2" s="49"/>
      <c r="R2" s="49"/>
      <c r="S2" s="49"/>
      <c r="T2" s="49"/>
    </row>
    <row r="3" spans="1:21" ht="26.25" customHeight="1" thickBot="1" x14ac:dyDescent="0.25">
      <c r="A3" s="48" t="s">
        <v>71</v>
      </c>
      <c r="B3" s="48" t="s">
        <v>72</v>
      </c>
      <c r="C3" s="48" t="s">
        <v>127</v>
      </c>
      <c r="D3" s="48" t="s">
        <v>128</v>
      </c>
      <c r="E3" s="48" t="s">
        <v>488</v>
      </c>
      <c r="F3" s="48" t="s">
        <v>0</v>
      </c>
      <c r="G3" s="48" t="s">
        <v>129</v>
      </c>
      <c r="H3" s="48" t="s">
        <v>1</v>
      </c>
      <c r="I3" s="48" t="s">
        <v>2</v>
      </c>
      <c r="J3" s="48"/>
      <c r="K3" s="48"/>
      <c r="L3" s="48" t="s">
        <v>3</v>
      </c>
      <c r="M3" s="48"/>
      <c r="N3" s="48" t="s">
        <v>73</v>
      </c>
      <c r="O3" s="48"/>
      <c r="P3" s="48" t="s">
        <v>4</v>
      </c>
      <c r="Q3" s="48" t="s">
        <v>130</v>
      </c>
      <c r="R3" s="48" t="s">
        <v>5</v>
      </c>
      <c r="S3" s="48" t="s">
        <v>131</v>
      </c>
      <c r="T3" s="48" t="s">
        <v>6</v>
      </c>
    </row>
    <row r="4" spans="1:21" ht="25.5" customHeight="1" thickBot="1" x14ac:dyDescent="0.25">
      <c r="A4" s="48"/>
      <c r="B4" s="48"/>
      <c r="C4" s="48"/>
      <c r="D4" s="48"/>
      <c r="E4" s="48"/>
      <c r="F4" s="48"/>
      <c r="G4" s="48"/>
      <c r="H4" s="48"/>
      <c r="I4" s="3" t="s">
        <v>124</v>
      </c>
      <c r="J4" s="3" t="s">
        <v>125</v>
      </c>
      <c r="K4" s="3" t="s">
        <v>126</v>
      </c>
      <c r="L4" s="3" t="s">
        <v>7</v>
      </c>
      <c r="M4" s="3" t="s">
        <v>8</v>
      </c>
      <c r="N4" s="3" t="s">
        <v>9</v>
      </c>
      <c r="O4" s="3" t="s">
        <v>10</v>
      </c>
      <c r="P4" s="48"/>
      <c r="Q4" s="48"/>
      <c r="R4" s="48"/>
      <c r="S4" s="48"/>
      <c r="T4" s="48"/>
    </row>
    <row r="5" spans="1:21" ht="71.25" customHeight="1" thickBot="1" x14ac:dyDescent="0.25">
      <c r="A5" s="9" t="s">
        <v>470</v>
      </c>
      <c r="B5" s="9">
        <v>13.16</v>
      </c>
      <c r="C5" s="9" t="s">
        <v>11</v>
      </c>
      <c r="D5" s="9" t="s">
        <v>134</v>
      </c>
      <c r="E5" s="9" t="s">
        <v>135</v>
      </c>
      <c r="F5" s="9" t="s">
        <v>12</v>
      </c>
      <c r="G5" s="9" t="s">
        <v>13</v>
      </c>
      <c r="H5" s="12">
        <v>1</v>
      </c>
      <c r="I5" s="9" t="s">
        <v>136</v>
      </c>
      <c r="J5" s="9" t="s">
        <v>137</v>
      </c>
      <c r="K5" s="9" t="s">
        <v>14</v>
      </c>
      <c r="L5" s="12">
        <v>0.3</v>
      </c>
      <c r="M5" s="12">
        <v>0.7</v>
      </c>
      <c r="N5" s="12">
        <v>0.3</v>
      </c>
      <c r="O5" s="12">
        <v>0.7</v>
      </c>
      <c r="P5" s="12">
        <f>(N5+O5)/(L5+M5)</f>
        <v>1</v>
      </c>
      <c r="Q5" s="9"/>
      <c r="R5" s="9"/>
      <c r="S5" s="9"/>
      <c r="T5" s="9" t="s">
        <v>138</v>
      </c>
    </row>
    <row r="6" spans="1:21" ht="81.75" customHeight="1" thickBot="1" x14ac:dyDescent="0.25">
      <c r="A6" s="9" t="s">
        <v>470</v>
      </c>
      <c r="B6" s="9">
        <v>15.16</v>
      </c>
      <c r="C6" s="9" t="s">
        <v>41</v>
      </c>
      <c r="D6" s="9" t="s">
        <v>139</v>
      </c>
      <c r="E6" s="9" t="s">
        <v>140</v>
      </c>
      <c r="F6" s="9" t="s">
        <v>12</v>
      </c>
      <c r="G6" s="9" t="s">
        <v>17</v>
      </c>
      <c r="H6" s="12">
        <v>0.85</v>
      </c>
      <c r="I6" s="9" t="s">
        <v>141</v>
      </c>
      <c r="J6" s="9" t="s">
        <v>142</v>
      </c>
      <c r="K6" s="9" t="s">
        <v>14</v>
      </c>
      <c r="L6" s="12">
        <v>0.3</v>
      </c>
      <c r="M6" s="12">
        <v>0.55000000000000004</v>
      </c>
      <c r="N6" s="12">
        <v>0.36</v>
      </c>
      <c r="O6" s="12">
        <v>0.6</v>
      </c>
      <c r="P6" s="12">
        <f t="shared" ref="P6:P7" si="0">(N6+O6)/(L6+M6)</f>
        <v>1.1294117647058821</v>
      </c>
      <c r="Q6" s="9"/>
      <c r="R6" s="9"/>
      <c r="S6" s="9"/>
      <c r="T6" s="9" t="s">
        <v>143</v>
      </c>
    </row>
    <row r="7" spans="1:21" ht="110.25" customHeight="1" thickBot="1" x14ac:dyDescent="0.25">
      <c r="A7" s="9" t="s">
        <v>470</v>
      </c>
      <c r="B7" s="9" t="s">
        <v>144</v>
      </c>
      <c r="C7" s="9" t="s">
        <v>145</v>
      </c>
      <c r="D7" s="9" t="s">
        <v>146</v>
      </c>
      <c r="E7" s="9" t="s">
        <v>147</v>
      </c>
      <c r="F7" s="9" t="s">
        <v>12</v>
      </c>
      <c r="G7" s="9" t="s">
        <v>19</v>
      </c>
      <c r="H7" s="12">
        <v>1</v>
      </c>
      <c r="I7" s="9" t="s">
        <v>148</v>
      </c>
      <c r="J7" s="9" t="s">
        <v>149</v>
      </c>
      <c r="K7" s="9" t="s">
        <v>14</v>
      </c>
      <c r="L7" s="12">
        <v>0.75</v>
      </c>
      <c r="M7" s="12">
        <v>0.25</v>
      </c>
      <c r="N7" s="12">
        <v>0.7</v>
      </c>
      <c r="O7" s="12">
        <v>0.3</v>
      </c>
      <c r="P7" s="12">
        <f t="shared" si="0"/>
        <v>1</v>
      </c>
      <c r="Q7" s="9"/>
      <c r="R7" s="9"/>
      <c r="S7" s="9"/>
      <c r="T7" s="9" t="s">
        <v>150</v>
      </c>
    </row>
    <row r="8" spans="1:21" ht="102" thickBot="1" x14ac:dyDescent="0.25">
      <c r="A8" s="9" t="s">
        <v>470</v>
      </c>
      <c r="B8" s="9" t="s">
        <v>151</v>
      </c>
      <c r="C8" s="9" t="s">
        <v>15</v>
      </c>
      <c r="D8" s="9" t="s">
        <v>152</v>
      </c>
      <c r="E8" s="9" t="s">
        <v>25</v>
      </c>
      <c r="F8" s="9" t="s">
        <v>16</v>
      </c>
      <c r="G8" s="9" t="s">
        <v>20</v>
      </c>
      <c r="H8" s="50">
        <v>9</v>
      </c>
      <c r="I8" s="9" t="s">
        <v>153</v>
      </c>
      <c r="J8" s="9" t="s">
        <v>154</v>
      </c>
      <c r="K8" s="9" t="s">
        <v>14</v>
      </c>
      <c r="L8" s="39">
        <v>0.8</v>
      </c>
      <c r="M8" s="39">
        <v>0.2</v>
      </c>
      <c r="N8" s="39">
        <v>0.6</v>
      </c>
      <c r="O8" s="39">
        <v>0.4</v>
      </c>
      <c r="P8" s="53">
        <f>(N8+O8+N9+O9+N10+O10+N11+O11+N12+O12+N13+O13+N14+O14+N15+O15+N16+O16)/(L8+M8+L9+M9+L10+M10+L11+M11+L12+M12+L13+M13+L14+M14+L15+M15+L16+M16)</f>
        <v>0.98888888888888893</v>
      </c>
      <c r="Q8" s="9"/>
      <c r="R8" s="9"/>
      <c r="S8" s="9"/>
      <c r="T8" s="9" t="s">
        <v>150</v>
      </c>
    </row>
    <row r="9" spans="1:21" ht="102" thickBot="1" x14ac:dyDescent="0.25">
      <c r="A9" s="9" t="s">
        <v>470</v>
      </c>
      <c r="B9" s="9" t="s">
        <v>151</v>
      </c>
      <c r="C9" s="9" t="s">
        <v>15</v>
      </c>
      <c r="D9" s="9" t="s">
        <v>152</v>
      </c>
      <c r="E9" s="9" t="s">
        <v>25</v>
      </c>
      <c r="F9" s="9" t="s">
        <v>16</v>
      </c>
      <c r="G9" s="9" t="s">
        <v>20</v>
      </c>
      <c r="H9" s="51"/>
      <c r="I9" s="9" t="s">
        <v>155</v>
      </c>
      <c r="J9" s="9" t="s">
        <v>156</v>
      </c>
      <c r="K9" s="9" t="s">
        <v>14</v>
      </c>
      <c r="L9" s="39">
        <v>0.3</v>
      </c>
      <c r="M9" s="39">
        <v>0.7</v>
      </c>
      <c r="N9" s="39">
        <v>0.3</v>
      </c>
      <c r="O9" s="39">
        <v>0.7</v>
      </c>
      <c r="P9" s="54"/>
      <c r="Q9" s="9"/>
      <c r="R9" s="9"/>
      <c r="S9" s="9"/>
      <c r="T9" s="9" t="s">
        <v>150</v>
      </c>
    </row>
    <row r="10" spans="1:21" ht="90.75" thickBot="1" x14ac:dyDescent="0.25">
      <c r="A10" s="9" t="s">
        <v>470</v>
      </c>
      <c r="B10" s="9" t="s">
        <v>151</v>
      </c>
      <c r="C10" s="9" t="s">
        <v>15</v>
      </c>
      <c r="D10" s="9" t="s">
        <v>152</v>
      </c>
      <c r="E10" s="9" t="s">
        <v>25</v>
      </c>
      <c r="F10" s="9" t="s">
        <v>16</v>
      </c>
      <c r="G10" s="9" t="s">
        <v>20</v>
      </c>
      <c r="H10" s="51"/>
      <c r="I10" s="9" t="s">
        <v>157</v>
      </c>
      <c r="J10" s="9" t="s">
        <v>158</v>
      </c>
      <c r="K10" s="9" t="s">
        <v>18</v>
      </c>
      <c r="L10" s="40">
        <v>0</v>
      </c>
      <c r="M10" s="9">
        <v>1</v>
      </c>
      <c r="N10" s="40">
        <v>0</v>
      </c>
      <c r="O10" s="9">
        <v>1</v>
      </c>
      <c r="P10" s="54"/>
      <c r="Q10" s="9"/>
      <c r="R10" s="9"/>
      <c r="S10" s="9"/>
      <c r="T10" s="9" t="s">
        <v>150</v>
      </c>
    </row>
    <row r="11" spans="1:21" ht="79.5" thickBot="1" x14ac:dyDescent="0.25">
      <c r="A11" s="9" t="s">
        <v>470</v>
      </c>
      <c r="B11" s="9" t="s">
        <v>151</v>
      </c>
      <c r="C11" s="9" t="s">
        <v>15</v>
      </c>
      <c r="D11" s="9" t="s">
        <v>152</v>
      </c>
      <c r="E11" s="9" t="s">
        <v>25</v>
      </c>
      <c r="F11" s="9" t="s">
        <v>16</v>
      </c>
      <c r="G11" s="9" t="s">
        <v>20</v>
      </c>
      <c r="H11" s="51"/>
      <c r="I11" s="9" t="s">
        <v>159</v>
      </c>
      <c r="J11" s="9" t="s">
        <v>160</v>
      </c>
      <c r="K11" s="9" t="s">
        <v>18</v>
      </c>
      <c r="L11" s="40">
        <v>0</v>
      </c>
      <c r="M11" s="9">
        <v>1</v>
      </c>
      <c r="N11" s="40">
        <v>0</v>
      </c>
      <c r="O11" s="9">
        <v>1</v>
      </c>
      <c r="P11" s="54"/>
      <c r="Q11" s="9"/>
      <c r="R11" s="9"/>
      <c r="S11" s="9"/>
      <c r="T11" s="9" t="s">
        <v>150</v>
      </c>
    </row>
    <row r="12" spans="1:21" ht="90.75" thickBot="1" x14ac:dyDescent="0.25">
      <c r="A12" s="9" t="s">
        <v>470</v>
      </c>
      <c r="B12" s="9" t="s">
        <v>151</v>
      </c>
      <c r="C12" s="9" t="s">
        <v>15</v>
      </c>
      <c r="D12" s="9" t="s">
        <v>152</v>
      </c>
      <c r="E12" s="9" t="s">
        <v>25</v>
      </c>
      <c r="F12" s="9" t="s">
        <v>16</v>
      </c>
      <c r="G12" s="9" t="s">
        <v>20</v>
      </c>
      <c r="H12" s="51"/>
      <c r="I12" s="9" t="s">
        <v>161</v>
      </c>
      <c r="J12" s="9" t="s">
        <v>162</v>
      </c>
      <c r="K12" s="9" t="s">
        <v>14</v>
      </c>
      <c r="L12" s="39">
        <v>0.8</v>
      </c>
      <c r="M12" s="39">
        <v>0.2</v>
      </c>
      <c r="N12" s="39">
        <v>0.8</v>
      </c>
      <c r="O12" s="39">
        <v>0.2</v>
      </c>
      <c r="P12" s="54"/>
      <c r="Q12" s="9"/>
      <c r="R12" s="9"/>
      <c r="S12" s="9"/>
      <c r="T12" s="9" t="s">
        <v>150</v>
      </c>
    </row>
    <row r="13" spans="1:21" ht="90.75" thickBot="1" x14ac:dyDescent="0.25">
      <c r="A13" s="9" t="s">
        <v>470</v>
      </c>
      <c r="B13" s="9" t="s">
        <v>151</v>
      </c>
      <c r="C13" s="9" t="s">
        <v>15</v>
      </c>
      <c r="D13" s="9" t="s">
        <v>152</v>
      </c>
      <c r="E13" s="9" t="s">
        <v>25</v>
      </c>
      <c r="F13" s="9" t="s">
        <v>16</v>
      </c>
      <c r="G13" s="9" t="s">
        <v>20</v>
      </c>
      <c r="H13" s="51"/>
      <c r="I13" s="9" t="s">
        <v>163</v>
      </c>
      <c r="J13" s="9" t="s">
        <v>164</v>
      </c>
      <c r="K13" s="9" t="s">
        <v>14</v>
      </c>
      <c r="L13" s="40">
        <v>0</v>
      </c>
      <c r="M13" s="9">
        <v>1</v>
      </c>
      <c r="N13" s="40">
        <v>0</v>
      </c>
      <c r="O13" s="9">
        <v>1</v>
      </c>
      <c r="P13" s="54"/>
      <c r="Q13" s="9"/>
      <c r="R13" s="9"/>
      <c r="S13" s="9"/>
      <c r="T13" s="9" t="s">
        <v>150</v>
      </c>
    </row>
    <row r="14" spans="1:21" ht="102" thickBot="1" x14ac:dyDescent="0.25">
      <c r="A14" s="9" t="s">
        <v>470</v>
      </c>
      <c r="B14" s="9" t="s">
        <v>151</v>
      </c>
      <c r="C14" s="9" t="s">
        <v>15</v>
      </c>
      <c r="D14" s="9" t="s">
        <v>152</v>
      </c>
      <c r="E14" s="9" t="s">
        <v>25</v>
      </c>
      <c r="F14" s="9" t="s">
        <v>16</v>
      </c>
      <c r="G14" s="9" t="s">
        <v>20</v>
      </c>
      <c r="H14" s="51"/>
      <c r="I14" s="9" t="s">
        <v>165</v>
      </c>
      <c r="J14" s="9" t="s">
        <v>166</v>
      </c>
      <c r="K14" s="9" t="s">
        <v>18</v>
      </c>
      <c r="L14" s="40">
        <v>0</v>
      </c>
      <c r="M14" s="9">
        <v>1</v>
      </c>
      <c r="N14" s="40">
        <v>0</v>
      </c>
      <c r="O14" s="39">
        <v>0.9</v>
      </c>
      <c r="P14" s="54"/>
      <c r="Q14" s="9"/>
      <c r="R14" s="9"/>
      <c r="S14" s="9"/>
      <c r="T14" s="9" t="s">
        <v>150</v>
      </c>
    </row>
    <row r="15" spans="1:21" ht="90.75" thickBot="1" x14ac:dyDescent="0.25">
      <c r="A15" s="9" t="s">
        <v>470</v>
      </c>
      <c r="B15" s="9" t="s">
        <v>151</v>
      </c>
      <c r="C15" s="9" t="s">
        <v>15</v>
      </c>
      <c r="D15" s="9" t="s">
        <v>152</v>
      </c>
      <c r="E15" s="9" t="s">
        <v>25</v>
      </c>
      <c r="F15" s="9" t="s">
        <v>16</v>
      </c>
      <c r="G15" s="9" t="s">
        <v>20</v>
      </c>
      <c r="H15" s="51"/>
      <c r="I15" s="9" t="s">
        <v>167</v>
      </c>
      <c r="J15" s="9" t="s">
        <v>162</v>
      </c>
      <c r="K15" s="9" t="s">
        <v>14</v>
      </c>
      <c r="L15" s="9">
        <v>1</v>
      </c>
      <c r="M15" s="40">
        <v>0</v>
      </c>
      <c r="N15" s="39">
        <v>0.8</v>
      </c>
      <c r="O15" s="39">
        <v>0.2</v>
      </c>
      <c r="P15" s="54"/>
      <c r="Q15" s="9"/>
      <c r="R15" s="9"/>
      <c r="S15" s="9"/>
      <c r="T15" s="9" t="s">
        <v>150</v>
      </c>
    </row>
    <row r="16" spans="1:21" ht="113.25" thickBot="1" x14ac:dyDescent="0.25">
      <c r="A16" s="9" t="s">
        <v>470</v>
      </c>
      <c r="B16" s="9" t="s">
        <v>168</v>
      </c>
      <c r="C16" s="9" t="s">
        <v>169</v>
      </c>
      <c r="D16" s="9" t="s">
        <v>152</v>
      </c>
      <c r="E16" s="9" t="s">
        <v>25</v>
      </c>
      <c r="F16" s="9" t="s">
        <v>16</v>
      </c>
      <c r="G16" s="9" t="s">
        <v>20</v>
      </c>
      <c r="H16" s="52"/>
      <c r="I16" s="9" t="s">
        <v>170</v>
      </c>
      <c r="J16" s="9" t="s">
        <v>162</v>
      </c>
      <c r="K16" s="9" t="s">
        <v>14</v>
      </c>
      <c r="L16" s="40">
        <v>0</v>
      </c>
      <c r="M16" s="9">
        <v>1</v>
      </c>
      <c r="N16" s="40">
        <v>0</v>
      </c>
      <c r="O16" s="9">
        <v>1</v>
      </c>
      <c r="P16" s="55"/>
      <c r="Q16" s="9"/>
      <c r="R16" s="9"/>
      <c r="S16" s="9"/>
      <c r="T16" s="9" t="s">
        <v>150</v>
      </c>
    </row>
    <row r="17" spans="1:20" ht="409.6" thickBot="1" x14ac:dyDescent="0.25">
      <c r="A17" s="9" t="s">
        <v>470</v>
      </c>
      <c r="B17" s="9">
        <v>2.11</v>
      </c>
      <c r="C17" s="9" t="s">
        <v>15</v>
      </c>
      <c r="D17" s="9" t="s">
        <v>171</v>
      </c>
      <c r="E17" s="9" t="s">
        <v>172</v>
      </c>
      <c r="F17" s="9" t="s">
        <v>16</v>
      </c>
      <c r="G17" s="9" t="s">
        <v>23</v>
      </c>
      <c r="H17" s="53">
        <v>1</v>
      </c>
      <c r="I17" s="9" t="s">
        <v>173</v>
      </c>
      <c r="J17" s="9" t="s">
        <v>174</v>
      </c>
      <c r="K17" s="9" t="s">
        <v>14</v>
      </c>
      <c r="L17" s="12">
        <v>0.1</v>
      </c>
      <c r="M17" s="12">
        <v>0.2</v>
      </c>
      <c r="N17" s="12">
        <v>0</v>
      </c>
      <c r="O17" s="12">
        <v>0</v>
      </c>
      <c r="P17" s="53">
        <f>(N17+O17+N18+O18)/(L17+M17+L18+M18)</f>
        <v>0.5</v>
      </c>
      <c r="Q17" s="11" t="s">
        <v>175</v>
      </c>
      <c r="R17" s="11" t="s">
        <v>176</v>
      </c>
      <c r="S17" s="11"/>
      <c r="T17" s="9" t="s">
        <v>150</v>
      </c>
    </row>
    <row r="18" spans="1:20" ht="409.5" customHeight="1" thickBot="1" x14ac:dyDescent="0.25">
      <c r="A18" s="9" t="s">
        <v>470</v>
      </c>
      <c r="B18" s="9">
        <v>2.11</v>
      </c>
      <c r="C18" s="9" t="s">
        <v>15</v>
      </c>
      <c r="D18" s="9" t="s">
        <v>171</v>
      </c>
      <c r="E18" s="9" t="s">
        <v>177</v>
      </c>
      <c r="F18" s="9" t="s">
        <v>12</v>
      </c>
      <c r="G18" s="9" t="s">
        <v>23</v>
      </c>
      <c r="H18" s="55"/>
      <c r="I18" s="9" t="s">
        <v>178</v>
      </c>
      <c r="J18" s="9" t="s">
        <v>179</v>
      </c>
      <c r="K18" s="9" t="s">
        <v>14</v>
      </c>
      <c r="L18" s="12">
        <v>0.1</v>
      </c>
      <c r="M18" s="12">
        <v>0.6</v>
      </c>
      <c r="N18" s="12">
        <v>0</v>
      </c>
      <c r="O18" s="12">
        <v>0.5</v>
      </c>
      <c r="P18" s="55"/>
      <c r="Q18" s="11" t="s">
        <v>175</v>
      </c>
      <c r="R18" s="11" t="s">
        <v>176</v>
      </c>
      <c r="S18" s="11"/>
      <c r="T18" s="9" t="s">
        <v>150</v>
      </c>
    </row>
    <row r="19" spans="1:20" ht="214.5" thickBot="1" x14ac:dyDescent="0.25">
      <c r="A19" s="9" t="s">
        <v>470</v>
      </c>
      <c r="B19" s="9" t="s">
        <v>180</v>
      </c>
      <c r="C19" s="9" t="s">
        <v>181</v>
      </c>
      <c r="D19" s="9" t="s">
        <v>182</v>
      </c>
      <c r="E19" s="9" t="s">
        <v>183</v>
      </c>
      <c r="F19" s="9" t="s">
        <v>12</v>
      </c>
      <c r="G19" s="9" t="s">
        <v>26</v>
      </c>
      <c r="H19" s="12">
        <v>0.8</v>
      </c>
      <c r="I19" s="9" t="s">
        <v>184</v>
      </c>
      <c r="J19" s="9" t="s">
        <v>185</v>
      </c>
      <c r="K19" s="9" t="s">
        <v>14</v>
      </c>
      <c r="L19" s="12">
        <v>0.3</v>
      </c>
      <c r="M19" s="12">
        <v>0.5</v>
      </c>
      <c r="N19" s="12">
        <v>0.2</v>
      </c>
      <c r="O19" s="12">
        <v>0.4</v>
      </c>
      <c r="P19" s="12">
        <f>(N19+O19)/(L19+M19)</f>
        <v>0.75000000000000011</v>
      </c>
      <c r="Q19" s="9" t="s">
        <v>471</v>
      </c>
      <c r="R19" s="11" t="s">
        <v>186</v>
      </c>
      <c r="S19" s="9"/>
      <c r="T19" s="9" t="s">
        <v>150</v>
      </c>
    </row>
    <row r="20" spans="1:20" ht="113.25" thickBot="1" x14ac:dyDescent="0.25">
      <c r="A20" s="9" t="s">
        <v>470</v>
      </c>
      <c r="B20" s="9">
        <v>2.11</v>
      </c>
      <c r="C20" s="9" t="s">
        <v>15</v>
      </c>
      <c r="D20" s="9" t="s">
        <v>187</v>
      </c>
      <c r="E20" s="9" t="s">
        <v>25</v>
      </c>
      <c r="F20" s="9" t="s">
        <v>16</v>
      </c>
      <c r="G20" s="9" t="s">
        <v>29</v>
      </c>
      <c r="H20" s="50">
        <v>2</v>
      </c>
      <c r="I20" s="9" t="s">
        <v>188</v>
      </c>
      <c r="J20" s="9" t="s">
        <v>21</v>
      </c>
      <c r="K20" s="9" t="s">
        <v>14</v>
      </c>
      <c r="L20" s="9">
        <v>1</v>
      </c>
      <c r="M20" s="40">
        <v>0</v>
      </c>
      <c r="N20" s="39">
        <v>0.9</v>
      </c>
      <c r="O20" s="40">
        <v>0</v>
      </c>
      <c r="P20" s="53">
        <f>(N20+O20+N21+O21)/(L20+M20+L21+M21)</f>
        <v>0.9</v>
      </c>
      <c r="Q20" s="11"/>
      <c r="R20" s="11"/>
      <c r="S20" s="11"/>
      <c r="T20" s="11" t="s">
        <v>189</v>
      </c>
    </row>
    <row r="21" spans="1:20" ht="113.25" thickBot="1" x14ac:dyDescent="0.25">
      <c r="A21" s="9" t="s">
        <v>470</v>
      </c>
      <c r="B21" s="9">
        <v>2.11</v>
      </c>
      <c r="C21" s="9" t="s">
        <v>15</v>
      </c>
      <c r="D21" s="9" t="s">
        <v>187</v>
      </c>
      <c r="E21" s="9" t="s">
        <v>25</v>
      </c>
      <c r="F21" s="9" t="s">
        <v>16</v>
      </c>
      <c r="G21" s="9" t="s">
        <v>29</v>
      </c>
      <c r="H21" s="52"/>
      <c r="I21" s="9" t="s">
        <v>190</v>
      </c>
      <c r="J21" s="9" t="s">
        <v>21</v>
      </c>
      <c r="K21" s="9" t="s">
        <v>14</v>
      </c>
      <c r="L21" s="9">
        <v>1</v>
      </c>
      <c r="M21" s="40">
        <v>0</v>
      </c>
      <c r="N21" s="39">
        <v>0.9</v>
      </c>
      <c r="O21" s="40">
        <v>0</v>
      </c>
      <c r="P21" s="55"/>
      <c r="Q21" s="11"/>
      <c r="R21" s="11"/>
      <c r="S21" s="11"/>
      <c r="T21" s="11" t="s">
        <v>189</v>
      </c>
    </row>
    <row r="22" spans="1:20" ht="57" thickBot="1" x14ac:dyDescent="0.25">
      <c r="A22" s="9" t="s">
        <v>470</v>
      </c>
      <c r="B22" s="9">
        <v>15.16</v>
      </c>
      <c r="C22" s="9" t="s">
        <v>11</v>
      </c>
      <c r="D22" s="9" t="s">
        <v>191</v>
      </c>
      <c r="E22" s="9" t="s">
        <v>192</v>
      </c>
      <c r="F22" s="9" t="s">
        <v>12</v>
      </c>
      <c r="G22" s="9" t="s">
        <v>31</v>
      </c>
      <c r="H22" s="12">
        <v>0.5</v>
      </c>
      <c r="I22" s="9" t="s">
        <v>193</v>
      </c>
      <c r="J22" s="9" t="s">
        <v>472</v>
      </c>
      <c r="K22" s="9" t="s">
        <v>14</v>
      </c>
      <c r="L22" s="12">
        <v>0.25</v>
      </c>
      <c r="M22" s="12">
        <v>0.25</v>
      </c>
      <c r="N22" s="12">
        <v>0.25</v>
      </c>
      <c r="O22" s="12">
        <v>0.25</v>
      </c>
      <c r="P22" s="12">
        <f>(N22+O22)/(L22+M22)</f>
        <v>1</v>
      </c>
      <c r="Q22" s="9"/>
      <c r="R22" s="9"/>
      <c r="S22" s="9"/>
      <c r="T22" s="9" t="s">
        <v>189</v>
      </c>
    </row>
    <row r="23" spans="1:20" ht="79.5" thickBot="1" x14ac:dyDescent="0.25">
      <c r="A23" s="9" t="s">
        <v>470</v>
      </c>
      <c r="B23" s="9">
        <v>3</v>
      </c>
      <c r="C23" s="9" t="s">
        <v>194</v>
      </c>
      <c r="D23" s="9" t="s">
        <v>195</v>
      </c>
      <c r="E23" s="9" t="s">
        <v>196</v>
      </c>
      <c r="F23" s="9" t="s">
        <v>12</v>
      </c>
      <c r="G23" s="9" t="s">
        <v>34</v>
      </c>
      <c r="H23" s="12">
        <v>0.5</v>
      </c>
      <c r="I23" s="9" t="s">
        <v>197</v>
      </c>
      <c r="J23" s="9" t="s">
        <v>198</v>
      </c>
      <c r="K23" s="9" t="s">
        <v>32</v>
      </c>
      <c r="L23" s="12">
        <v>0.25</v>
      </c>
      <c r="M23" s="12">
        <v>0.25</v>
      </c>
      <c r="N23" s="12">
        <v>0.25</v>
      </c>
      <c r="O23" s="12">
        <v>0.25</v>
      </c>
      <c r="P23" s="12">
        <f>(N23+O23)/(L23+M23)</f>
        <v>1</v>
      </c>
      <c r="Q23" s="9"/>
      <c r="R23" s="9"/>
      <c r="S23" s="9"/>
      <c r="T23" s="9" t="s">
        <v>189</v>
      </c>
    </row>
    <row r="24" spans="1:20" ht="90.75" thickBot="1" x14ac:dyDescent="0.25">
      <c r="A24" s="9" t="s">
        <v>470</v>
      </c>
      <c r="B24" s="9" t="s">
        <v>199</v>
      </c>
      <c r="C24" s="9" t="s">
        <v>28</v>
      </c>
      <c r="D24" s="9" t="s">
        <v>200</v>
      </c>
      <c r="E24" s="9" t="s">
        <v>201</v>
      </c>
      <c r="F24" s="9" t="s">
        <v>12</v>
      </c>
      <c r="G24" s="9" t="s">
        <v>37</v>
      </c>
      <c r="H24" s="12">
        <v>0.2</v>
      </c>
      <c r="I24" s="9" t="s">
        <v>202</v>
      </c>
      <c r="J24" s="9" t="s">
        <v>27</v>
      </c>
      <c r="K24" s="9" t="s">
        <v>14</v>
      </c>
      <c r="L24" s="12">
        <v>0.15</v>
      </c>
      <c r="M24" s="12">
        <v>0.05</v>
      </c>
      <c r="N24" s="12">
        <v>0.13</v>
      </c>
      <c r="O24" s="12">
        <v>0.05</v>
      </c>
      <c r="P24" s="12">
        <f>(N24+O24)/(L24+M24)</f>
        <v>0.89999999999999991</v>
      </c>
      <c r="Q24" s="9"/>
      <c r="R24" s="9"/>
      <c r="S24" s="9"/>
      <c r="T24" s="9" t="s">
        <v>203</v>
      </c>
    </row>
    <row r="25" spans="1:20" ht="115.5" customHeight="1" thickBot="1" x14ac:dyDescent="0.25">
      <c r="A25" s="9" t="s">
        <v>470</v>
      </c>
      <c r="B25" s="9" t="s">
        <v>199</v>
      </c>
      <c r="C25" s="9" t="s">
        <v>28</v>
      </c>
      <c r="D25" s="9" t="s">
        <v>204</v>
      </c>
      <c r="E25" s="9" t="s">
        <v>205</v>
      </c>
      <c r="F25" s="9" t="s">
        <v>16</v>
      </c>
      <c r="G25" s="9" t="s">
        <v>39</v>
      </c>
      <c r="H25" s="50">
        <v>2</v>
      </c>
      <c r="I25" s="9" t="s">
        <v>206</v>
      </c>
      <c r="J25" s="9" t="s">
        <v>27</v>
      </c>
      <c r="K25" s="9" t="s">
        <v>14</v>
      </c>
      <c r="L25" s="9">
        <v>1</v>
      </c>
      <c r="M25" s="40">
        <v>0</v>
      </c>
      <c r="N25" s="9">
        <v>1</v>
      </c>
      <c r="O25" s="40">
        <v>0</v>
      </c>
      <c r="P25" s="53">
        <f>(N25+O25+N26+O26)/(L25+M25+L26+M26)</f>
        <v>1</v>
      </c>
      <c r="Q25" s="11"/>
      <c r="R25" s="11"/>
      <c r="S25" s="11"/>
      <c r="T25" s="9" t="s">
        <v>203</v>
      </c>
    </row>
    <row r="26" spans="1:20" ht="102" thickBot="1" x14ac:dyDescent="0.25">
      <c r="A26" s="9" t="s">
        <v>470</v>
      </c>
      <c r="B26" s="9" t="s">
        <v>199</v>
      </c>
      <c r="C26" s="9" t="s">
        <v>28</v>
      </c>
      <c r="D26" s="9" t="s">
        <v>204</v>
      </c>
      <c r="E26" s="9" t="s">
        <v>205</v>
      </c>
      <c r="F26" s="9" t="s">
        <v>16</v>
      </c>
      <c r="G26" s="9" t="s">
        <v>39</v>
      </c>
      <c r="H26" s="52"/>
      <c r="I26" s="9" t="s">
        <v>207</v>
      </c>
      <c r="J26" s="9" t="s">
        <v>27</v>
      </c>
      <c r="K26" s="9" t="s">
        <v>14</v>
      </c>
      <c r="L26" s="40">
        <v>0</v>
      </c>
      <c r="M26" s="9">
        <v>1</v>
      </c>
      <c r="N26" s="40">
        <v>0</v>
      </c>
      <c r="O26" s="9">
        <v>1</v>
      </c>
      <c r="P26" s="55"/>
      <c r="Q26" s="11"/>
      <c r="R26" s="11"/>
      <c r="S26" s="11"/>
      <c r="T26" s="9" t="s">
        <v>203</v>
      </c>
    </row>
    <row r="27" spans="1:20" ht="147" thickBot="1" x14ac:dyDescent="0.25">
      <c r="A27" s="9" t="s">
        <v>470</v>
      </c>
      <c r="B27" s="9" t="s">
        <v>208</v>
      </c>
      <c r="C27" s="9" t="s">
        <v>28</v>
      </c>
      <c r="D27" s="9" t="s">
        <v>209</v>
      </c>
      <c r="E27" s="9" t="s">
        <v>30</v>
      </c>
      <c r="F27" s="9" t="s">
        <v>12</v>
      </c>
      <c r="G27" s="9" t="s">
        <v>40</v>
      </c>
      <c r="H27" s="12">
        <v>0.95</v>
      </c>
      <c r="I27" s="9" t="s">
        <v>210</v>
      </c>
      <c r="J27" s="9" t="s">
        <v>211</v>
      </c>
      <c r="K27" s="9" t="s">
        <v>14</v>
      </c>
      <c r="L27" s="16">
        <v>0.47499999999999998</v>
      </c>
      <c r="M27" s="16">
        <v>0.47499999999999998</v>
      </c>
      <c r="N27" s="12">
        <v>0.46</v>
      </c>
      <c r="O27" s="12">
        <v>0.47</v>
      </c>
      <c r="P27" s="12">
        <f>(N27+O27)/(L27+M27)</f>
        <v>0.97894736842105257</v>
      </c>
      <c r="Q27" s="9"/>
      <c r="R27" s="9"/>
      <c r="S27" s="9"/>
      <c r="T27" s="9" t="s">
        <v>212</v>
      </c>
    </row>
    <row r="28" spans="1:20" ht="315.75" thickBot="1" x14ac:dyDescent="0.25">
      <c r="A28" s="9" t="s">
        <v>470</v>
      </c>
      <c r="B28" s="9">
        <v>12</v>
      </c>
      <c r="C28" s="9" t="s">
        <v>46</v>
      </c>
      <c r="D28" s="9" t="s">
        <v>213</v>
      </c>
      <c r="E28" s="9" t="s">
        <v>52</v>
      </c>
      <c r="F28" s="9" t="s">
        <v>12</v>
      </c>
      <c r="G28" s="9" t="s">
        <v>42</v>
      </c>
      <c r="H28" s="12">
        <v>1</v>
      </c>
      <c r="I28" s="9" t="s">
        <v>214</v>
      </c>
      <c r="J28" s="9" t="s">
        <v>24</v>
      </c>
      <c r="K28" s="9" t="s">
        <v>14</v>
      </c>
      <c r="L28" s="12">
        <v>0.5</v>
      </c>
      <c r="M28" s="12">
        <v>0.5</v>
      </c>
      <c r="N28" s="12">
        <v>0.28999999999999998</v>
      </c>
      <c r="O28" s="12">
        <v>0.37</v>
      </c>
      <c r="P28" s="12">
        <f>(N28+O28)/(L28+M28)</f>
        <v>0.65999999999999992</v>
      </c>
      <c r="Q28" s="9" t="s">
        <v>215</v>
      </c>
      <c r="R28" s="9" t="s">
        <v>216</v>
      </c>
      <c r="S28" s="9"/>
      <c r="T28" s="9" t="s">
        <v>217</v>
      </c>
    </row>
    <row r="29" spans="1:20" ht="102" thickBot="1" x14ac:dyDescent="0.25">
      <c r="A29" s="9" t="s">
        <v>470</v>
      </c>
      <c r="B29" s="9">
        <v>9</v>
      </c>
      <c r="C29" s="9" t="s">
        <v>33</v>
      </c>
      <c r="D29" s="10" t="s">
        <v>218</v>
      </c>
      <c r="E29" s="9" t="s">
        <v>219</v>
      </c>
      <c r="F29" s="9" t="s">
        <v>12</v>
      </c>
      <c r="G29" s="9" t="s">
        <v>44</v>
      </c>
      <c r="H29" s="53">
        <v>0.9</v>
      </c>
      <c r="I29" s="9" t="s">
        <v>220</v>
      </c>
      <c r="J29" s="9" t="s">
        <v>35</v>
      </c>
      <c r="K29" s="9" t="s">
        <v>14</v>
      </c>
      <c r="L29" s="12">
        <v>0.3</v>
      </c>
      <c r="M29" s="12">
        <v>0.3</v>
      </c>
      <c r="N29" s="12">
        <v>0.3</v>
      </c>
      <c r="O29" s="12">
        <v>0.25</v>
      </c>
      <c r="P29" s="53">
        <f>(N29+O29+N30+O30)/(L29+M29+L30+M30)</f>
        <v>0.94444444444444453</v>
      </c>
      <c r="Q29" s="11"/>
      <c r="R29" s="11"/>
      <c r="S29" s="11"/>
      <c r="T29" s="9" t="s">
        <v>221</v>
      </c>
    </row>
    <row r="30" spans="1:20" ht="102" thickBot="1" x14ac:dyDescent="0.25">
      <c r="A30" s="9" t="s">
        <v>470</v>
      </c>
      <c r="B30" s="9">
        <v>9</v>
      </c>
      <c r="C30" s="9" t="s">
        <v>33</v>
      </c>
      <c r="D30" s="10" t="s">
        <v>218</v>
      </c>
      <c r="E30" s="9" t="s">
        <v>219</v>
      </c>
      <c r="F30" s="9" t="s">
        <v>12</v>
      </c>
      <c r="G30" s="9" t="s">
        <v>44</v>
      </c>
      <c r="H30" s="55"/>
      <c r="I30" s="9" t="s">
        <v>222</v>
      </c>
      <c r="J30" s="9" t="s">
        <v>35</v>
      </c>
      <c r="K30" s="9" t="s">
        <v>14</v>
      </c>
      <c r="L30" s="12">
        <v>0.15</v>
      </c>
      <c r="M30" s="12">
        <v>0.15</v>
      </c>
      <c r="N30" s="12">
        <v>0.15</v>
      </c>
      <c r="O30" s="12">
        <v>0.15</v>
      </c>
      <c r="P30" s="55"/>
      <c r="Q30" s="11"/>
      <c r="R30" s="11"/>
      <c r="S30" s="11"/>
      <c r="T30" s="9" t="s">
        <v>221</v>
      </c>
    </row>
    <row r="31" spans="1:20" ht="79.5" thickBot="1" x14ac:dyDescent="0.25">
      <c r="A31" s="9" t="s">
        <v>470</v>
      </c>
      <c r="B31" s="9">
        <v>9</v>
      </c>
      <c r="C31" s="9" t="s">
        <v>33</v>
      </c>
      <c r="D31" s="9" t="s">
        <v>223</v>
      </c>
      <c r="E31" s="9" t="s">
        <v>224</v>
      </c>
      <c r="F31" s="9" t="s">
        <v>12</v>
      </c>
      <c r="G31" s="9" t="s">
        <v>45</v>
      </c>
      <c r="H31" s="12">
        <v>0.8</v>
      </c>
      <c r="I31" s="9" t="s">
        <v>225</v>
      </c>
      <c r="J31" s="9" t="s">
        <v>35</v>
      </c>
      <c r="K31" s="9" t="s">
        <v>14</v>
      </c>
      <c r="L31" s="12">
        <v>0.4</v>
      </c>
      <c r="M31" s="12">
        <v>0.4</v>
      </c>
      <c r="N31" s="12">
        <v>0.4</v>
      </c>
      <c r="O31" s="12">
        <v>0.4</v>
      </c>
      <c r="P31" s="12">
        <f>(N31+O31)/(L31+M31)</f>
        <v>1</v>
      </c>
      <c r="Q31" s="9"/>
      <c r="R31" s="9"/>
      <c r="S31" s="9"/>
      <c r="T31" s="9" t="s">
        <v>221</v>
      </c>
    </row>
    <row r="32" spans="1:20" ht="254.25" customHeight="1" thickBot="1" x14ac:dyDescent="0.25">
      <c r="A32" s="9" t="s">
        <v>470</v>
      </c>
      <c r="B32" s="11">
        <v>9</v>
      </c>
      <c r="C32" s="11" t="s">
        <v>33</v>
      </c>
      <c r="D32" s="11" t="s">
        <v>226</v>
      </c>
      <c r="E32" s="11" t="s">
        <v>227</v>
      </c>
      <c r="F32" s="11" t="s">
        <v>12</v>
      </c>
      <c r="G32" s="9" t="s">
        <v>48</v>
      </c>
      <c r="H32" s="53">
        <v>0.9</v>
      </c>
      <c r="I32" s="9" t="s">
        <v>228</v>
      </c>
      <c r="J32" s="9" t="s">
        <v>35</v>
      </c>
      <c r="K32" s="9" t="s">
        <v>32</v>
      </c>
      <c r="L32" s="12">
        <v>0.2</v>
      </c>
      <c r="M32" s="40">
        <v>0</v>
      </c>
      <c r="N32" s="12">
        <v>0.15</v>
      </c>
      <c r="O32" s="40">
        <v>0</v>
      </c>
      <c r="P32" s="53">
        <f>(N32+O32+N33+O33)/(L32+M32+L33+M33)</f>
        <v>0.75</v>
      </c>
      <c r="Q32" s="9" t="s">
        <v>229</v>
      </c>
      <c r="R32" s="9" t="s">
        <v>230</v>
      </c>
      <c r="S32" s="11"/>
      <c r="T32" s="9" t="s">
        <v>221</v>
      </c>
    </row>
    <row r="33" spans="1:20" ht="225.75" thickBot="1" x14ac:dyDescent="0.25">
      <c r="A33" s="9" t="s">
        <v>470</v>
      </c>
      <c r="B33" s="11">
        <v>9</v>
      </c>
      <c r="C33" s="11" t="s">
        <v>33</v>
      </c>
      <c r="D33" s="9" t="s">
        <v>226</v>
      </c>
      <c r="E33" s="11" t="s">
        <v>227</v>
      </c>
      <c r="F33" s="11" t="s">
        <v>12</v>
      </c>
      <c r="G33" s="11" t="s">
        <v>48</v>
      </c>
      <c r="H33" s="55"/>
      <c r="I33" s="9" t="s">
        <v>231</v>
      </c>
      <c r="J33" s="9" t="s">
        <v>35</v>
      </c>
      <c r="K33" s="9" t="s">
        <v>32</v>
      </c>
      <c r="L33" s="40">
        <v>0</v>
      </c>
      <c r="M33" s="12">
        <v>0.8</v>
      </c>
      <c r="N33" s="40">
        <v>0</v>
      </c>
      <c r="O33" s="12">
        <v>0.6</v>
      </c>
      <c r="P33" s="55"/>
      <c r="Q33" s="9" t="s">
        <v>229</v>
      </c>
      <c r="R33" s="9" t="s">
        <v>230</v>
      </c>
      <c r="S33" s="11"/>
      <c r="T33" s="9" t="s">
        <v>221</v>
      </c>
    </row>
    <row r="34" spans="1:20" ht="68.25" thickBot="1" x14ac:dyDescent="0.25">
      <c r="A34" s="9" t="s">
        <v>470</v>
      </c>
      <c r="B34" s="9">
        <v>9</v>
      </c>
      <c r="C34" s="9" t="s">
        <v>33</v>
      </c>
      <c r="D34" s="9" t="s">
        <v>232</v>
      </c>
      <c r="E34" s="9" t="s">
        <v>43</v>
      </c>
      <c r="F34" s="9" t="s">
        <v>12</v>
      </c>
      <c r="G34" s="9" t="s">
        <v>49</v>
      </c>
      <c r="H34" s="53">
        <v>1</v>
      </c>
      <c r="I34" s="9" t="s">
        <v>233</v>
      </c>
      <c r="J34" s="9" t="s">
        <v>35</v>
      </c>
      <c r="K34" s="9" t="s">
        <v>32</v>
      </c>
      <c r="L34" s="12">
        <v>0.25</v>
      </c>
      <c r="M34" s="40">
        <v>0</v>
      </c>
      <c r="N34" s="12">
        <v>0.2</v>
      </c>
      <c r="O34" s="40">
        <v>0</v>
      </c>
      <c r="P34" s="56">
        <f>(N34+O34+N35+O35+N36+O36)/(L34+M34+L35+M35+L36+M36)</f>
        <v>0.8600000000000001</v>
      </c>
      <c r="Q34" s="11"/>
      <c r="R34" s="11"/>
      <c r="S34" s="11"/>
      <c r="T34" s="9" t="s">
        <v>221</v>
      </c>
    </row>
    <row r="35" spans="1:20" ht="68.25" thickBot="1" x14ac:dyDescent="0.25">
      <c r="A35" s="9" t="s">
        <v>470</v>
      </c>
      <c r="B35" s="9">
        <v>9</v>
      </c>
      <c r="C35" s="9" t="s">
        <v>33</v>
      </c>
      <c r="D35" s="9" t="s">
        <v>232</v>
      </c>
      <c r="E35" s="9" t="s">
        <v>43</v>
      </c>
      <c r="F35" s="9" t="s">
        <v>12</v>
      </c>
      <c r="G35" s="9" t="s">
        <v>49</v>
      </c>
      <c r="H35" s="54"/>
      <c r="I35" s="9" t="s">
        <v>234</v>
      </c>
      <c r="J35" s="9" t="s">
        <v>35</v>
      </c>
      <c r="K35" s="9" t="s">
        <v>32</v>
      </c>
      <c r="L35" s="41">
        <v>0</v>
      </c>
      <c r="M35" s="12">
        <v>0.3</v>
      </c>
      <c r="N35" s="40">
        <v>0</v>
      </c>
      <c r="O35" s="12">
        <v>0.26</v>
      </c>
      <c r="P35" s="57"/>
      <c r="Q35" s="11"/>
      <c r="R35" s="11"/>
      <c r="S35" s="11"/>
      <c r="T35" s="9" t="s">
        <v>221</v>
      </c>
    </row>
    <row r="36" spans="1:20" ht="68.25" thickBot="1" x14ac:dyDescent="0.25">
      <c r="A36" s="9" t="s">
        <v>470</v>
      </c>
      <c r="B36" s="9">
        <v>9</v>
      </c>
      <c r="C36" s="9" t="s">
        <v>33</v>
      </c>
      <c r="D36" s="9" t="s">
        <v>232</v>
      </c>
      <c r="E36" s="9" t="s">
        <v>43</v>
      </c>
      <c r="F36" s="9" t="s">
        <v>12</v>
      </c>
      <c r="G36" s="9" t="s">
        <v>49</v>
      </c>
      <c r="H36" s="55"/>
      <c r="I36" s="9" t="s">
        <v>235</v>
      </c>
      <c r="J36" s="9" t="s">
        <v>35</v>
      </c>
      <c r="K36" s="9" t="s">
        <v>32</v>
      </c>
      <c r="L36" s="41">
        <v>0</v>
      </c>
      <c r="M36" s="12">
        <v>0.45</v>
      </c>
      <c r="N36" s="40">
        <v>0</v>
      </c>
      <c r="O36" s="12">
        <v>0.4</v>
      </c>
      <c r="P36" s="58"/>
      <c r="Q36" s="11"/>
      <c r="R36" s="11"/>
      <c r="S36" s="11"/>
      <c r="T36" s="9" t="s">
        <v>221</v>
      </c>
    </row>
    <row r="37" spans="1:20" ht="90.75" thickBot="1" x14ac:dyDescent="0.25">
      <c r="A37" s="9" t="s">
        <v>470</v>
      </c>
      <c r="B37" s="9">
        <v>9</v>
      </c>
      <c r="C37" s="9" t="s">
        <v>33</v>
      </c>
      <c r="D37" s="9" t="s">
        <v>236</v>
      </c>
      <c r="E37" s="9" t="s">
        <v>36</v>
      </c>
      <c r="F37" s="9" t="s">
        <v>16</v>
      </c>
      <c r="G37" s="9" t="s">
        <v>53</v>
      </c>
      <c r="H37" s="9">
        <v>1</v>
      </c>
      <c r="I37" s="9" t="s">
        <v>237</v>
      </c>
      <c r="J37" s="9" t="s">
        <v>35</v>
      </c>
      <c r="K37" s="9" t="s">
        <v>32</v>
      </c>
      <c r="L37" s="40">
        <v>0</v>
      </c>
      <c r="M37" s="9">
        <v>1</v>
      </c>
      <c r="N37" s="40">
        <v>0</v>
      </c>
      <c r="O37" s="9">
        <v>1</v>
      </c>
      <c r="P37" s="12">
        <f>(N37+O37)/(L37+M37)</f>
        <v>1</v>
      </c>
      <c r="Q37" s="9"/>
      <c r="R37" s="9"/>
      <c r="S37" s="9"/>
      <c r="T37" s="9" t="s">
        <v>221</v>
      </c>
    </row>
    <row r="38" spans="1:20" ht="68.25" thickBot="1" x14ac:dyDescent="0.25">
      <c r="A38" s="9" t="s">
        <v>470</v>
      </c>
      <c r="B38" s="9">
        <v>15.16</v>
      </c>
      <c r="C38" s="9" t="s">
        <v>11</v>
      </c>
      <c r="D38" s="9" t="s">
        <v>238</v>
      </c>
      <c r="E38" s="9" t="s">
        <v>38</v>
      </c>
      <c r="F38" s="9" t="s">
        <v>12</v>
      </c>
      <c r="G38" s="9" t="s">
        <v>55</v>
      </c>
      <c r="H38" s="53">
        <v>0.3</v>
      </c>
      <c r="I38" s="9" t="s">
        <v>239</v>
      </c>
      <c r="J38" s="9" t="s">
        <v>35</v>
      </c>
      <c r="K38" s="9" t="s">
        <v>14</v>
      </c>
      <c r="L38" s="40">
        <v>0</v>
      </c>
      <c r="M38" s="12">
        <v>0.1</v>
      </c>
      <c r="N38" s="40">
        <v>0</v>
      </c>
      <c r="O38" s="12">
        <v>0.09</v>
      </c>
      <c r="P38" s="53">
        <f>(N38+O38+N39+O39)/(L38+M38+L39+M39)</f>
        <v>0.96666666666666667</v>
      </c>
      <c r="Q38" s="9"/>
      <c r="R38" s="9"/>
      <c r="S38" s="9"/>
      <c r="T38" s="9" t="s">
        <v>240</v>
      </c>
    </row>
    <row r="39" spans="1:20" ht="68.25" thickBot="1" x14ac:dyDescent="0.25">
      <c r="A39" s="9" t="s">
        <v>470</v>
      </c>
      <c r="B39" s="9">
        <v>15.16</v>
      </c>
      <c r="C39" s="9" t="s">
        <v>11</v>
      </c>
      <c r="D39" s="9" t="s">
        <v>238</v>
      </c>
      <c r="E39" s="9" t="s">
        <v>38</v>
      </c>
      <c r="F39" s="9" t="s">
        <v>12</v>
      </c>
      <c r="G39" s="9" t="s">
        <v>55</v>
      </c>
      <c r="H39" s="55"/>
      <c r="I39" s="9" t="s">
        <v>241</v>
      </c>
      <c r="J39" s="9" t="s">
        <v>35</v>
      </c>
      <c r="K39" s="9" t="s">
        <v>14</v>
      </c>
      <c r="L39" s="12">
        <v>0.2</v>
      </c>
      <c r="M39" s="40">
        <v>0</v>
      </c>
      <c r="N39" s="12">
        <v>0.19</v>
      </c>
      <c r="O39" s="12">
        <v>0.01</v>
      </c>
      <c r="P39" s="55"/>
      <c r="Q39" s="9"/>
      <c r="R39" s="9"/>
      <c r="S39" s="9"/>
      <c r="T39" s="9" t="s">
        <v>240</v>
      </c>
    </row>
    <row r="40" spans="1:20" ht="90.75" thickBot="1" x14ac:dyDescent="0.25">
      <c r="A40" s="9" t="s">
        <v>470</v>
      </c>
      <c r="B40" s="9">
        <v>15.16</v>
      </c>
      <c r="C40" s="9" t="s">
        <v>41</v>
      </c>
      <c r="D40" s="9" t="s">
        <v>242</v>
      </c>
      <c r="E40" s="9" t="s">
        <v>43</v>
      </c>
      <c r="F40" s="9" t="s">
        <v>243</v>
      </c>
      <c r="G40" s="9" t="s">
        <v>56</v>
      </c>
      <c r="H40" s="12">
        <v>0.5</v>
      </c>
      <c r="I40" s="9" t="s">
        <v>244</v>
      </c>
      <c r="J40" s="9" t="s">
        <v>35</v>
      </c>
      <c r="K40" s="9" t="s">
        <v>14</v>
      </c>
      <c r="L40" s="40">
        <v>0</v>
      </c>
      <c r="M40" s="12">
        <v>0.5</v>
      </c>
      <c r="N40" s="40">
        <v>0</v>
      </c>
      <c r="O40" s="12">
        <v>0.5</v>
      </c>
      <c r="P40" s="12">
        <f>(N40+O40)/(L40+M40)</f>
        <v>1</v>
      </c>
      <c r="Q40" s="9"/>
      <c r="R40" s="9"/>
      <c r="S40" s="9"/>
      <c r="T40" s="9" t="s">
        <v>240</v>
      </c>
    </row>
    <row r="41" spans="1:20" ht="68.25" thickBot="1" x14ac:dyDescent="0.25">
      <c r="A41" s="9" t="s">
        <v>470</v>
      </c>
      <c r="B41" s="9">
        <v>15.16</v>
      </c>
      <c r="C41" s="9" t="s">
        <v>41</v>
      </c>
      <c r="D41" s="9" t="s">
        <v>245</v>
      </c>
      <c r="E41" s="9" t="s">
        <v>43</v>
      </c>
      <c r="F41" s="9" t="s">
        <v>12</v>
      </c>
      <c r="G41" s="44" t="s">
        <v>60</v>
      </c>
      <c r="H41" s="45">
        <v>0.25</v>
      </c>
      <c r="I41" s="44" t="s">
        <v>246</v>
      </c>
      <c r="J41" s="44" t="s">
        <v>35</v>
      </c>
      <c r="K41" s="44" t="s">
        <v>14</v>
      </c>
      <c r="L41" s="45">
        <v>0.05</v>
      </c>
      <c r="M41" s="45">
        <v>0.2</v>
      </c>
      <c r="N41" s="45">
        <v>0.05</v>
      </c>
      <c r="O41" s="45">
        <v>0.2</v>
      </c>
      <c r="P41" s="45">
        <f t="shared" ref="P41:P44" si="1">(N41+O41)/(L41+M41)</f>
        <v>1</v>
      </c>
      <c r="Q41" s="9"/>
      <c r="R41" s="9"/>
      <c r="S41" s="9"/>
      <c r="T41" s="9" t="s">
        <v>240</v>
      </c>
    </row>
    <row r="42" spans="1:20" ht="90.75" thickBot="1" x14ac:dyDescent="0.25">
      <c r="A42" s="9" t="s">
        <v>470</v>
      </c>
      <c r="B42" s="9">
        <v>15.17</v>
      </c>
      <c r="C42" s="9" t="s">
        <v>41</v>
      </c>
      <c r="D42" s="9" t="s">
        <v>247</v>
      </c>
      <c r="E42" s="9" t="s">
        <v>30</v>
      </c>
      <c r="F42" s="9" t="s">
        <v>12</v>
      </c>
      <c r="G42" s="9" t="s">
        <v>61</v>
      </c>
      <c r="H42" s="12">
        <v>1</v>
      </c>
      <c r="I42" s="9" t="s">
        <v>248</v>
      </c>
      <c r="J42" s="9" t="s">
        <v>35</v>
      </c>
      <c r="K42" s="9" t="s">
        <v>14</v>
      </c>
      <c r="L42" s="12">
        <v>0.3</v>
      </c>
      <c r="M42" s="12">
        <v>0.7</v>
      </c>
      <c r="N42" s="12">
        <v>0.25</v>
      </c>
      <c r="O42" s="12">
        <v>0.65</v>
      </c>
      <c r="P42" s="12">
        <f t="shared" si="1"/>
        <v>0.9</v>
      </c>
      <c r="Q42" s="9"/>
      <c r="R42" s="9"/>
      <c r="S42" s="9"/>
      <c r="T42" s="9" t="s">
        <v>240</v>
      </c>
    </row>
    <row r="43" spans="1:20" ht="147" thickBot="1" x14ac:dyDescent="0.25">
      <c r="A43" s="9" t="s">
        <v>470</v>
      </c>
      <c r="B43" s="9">
        <v>15.18</v>
      </c>
      <c r="C43" s="9" t="s">
        <v>41</v>
      </c>
      <c r="D43" s="9" t="s">
        <v>249</v>
      </c>
      <c r="E43" s="9" t="s">
        <v>36</v>
      </c>
      <c r="F43" s="9" t="s">
        <v>16</v>
      </c>
      <c r="G43" s="9" t="s">
        <v>64</v>
      </c>
      <c r="H43" s="9">
        <v>1</v>
      </c>
      <c r="I43" s="9" t="s">
        <v>250</v>
      </c>
      <c r="J43" s="9" t="s">
        <v>35</v>
      </c>
      <c r="K43" s="9" t="s">
        <v>14</v>
      </c>
      <c r="L43" s="40">
        <v>0</v>
      </c>
      <c r="M43" s="9">
        <v>1</v>
      </c>
      <c r="N43" s="40">
        <v>0</v>
      </c>
      <c r="O43" s="39">
        <v>0.8</v>
      </c>
      <c r="P43" s="12">
        <f t="shared" si="1"/>
        <v>0.8</v>
      </c>
      <c r="Q43" s="9" t="s">
        <v>251</v>
      </c>
      <c r="R43" s="9" t="s">
        <v>252</v>
      </c>
      <c r="S43" s="9"/>
      <c r="T43" s="9" t="s">
        <v>240</v>
      </c>
    </row>
    <row r="44" spans="1:20" ht="45" customHeight="1" thickBot="1" x14ac:dyDescent="0.25">
      <c r="A44" s="9" t="s">
        <v>470</v>
      </c>
      <c r="B44" s="9">
        <v>15</v>
      </c>
      <c r="C44" s="9" t="s">
        <v>11</v>
      </c>
      <c r="D44" s="9" t="s">
        <v>253</v>
      </c>
      <c r="E44" s="9" t="s">
        <v>36</v>
      </c>
      <c r="F44" s="9" t="s">
        <v>16</v>
      </c>
      <c r="G44" s="9" t="s">
        <v>65</v>
      </c>
      <c r="H44" s="9">
        <v>1</v>
      </c>
      <c r="I44" s="9" t="s">
        <v>254</v>
      </c>
      <c r="J44" s="9" t="s">
        <v>255</v>
      </c>
      <c r="K44" s="9" t="s">
        <v>14</v>
      </c>
      <c r="L44" s="39">
        <v>0.5</v>
      </c>
      <c r="M44" s="39">
        <v>0.5</v>
      </c>
      <c r="N44" s="39">
        <v>0.5</v>
      </c>
      <c r="O44" s="9">
        <v>0.35</v>
      </c>
      <c r="P44" s="12">
        <f t="shared" si="1"/>
        <v>0.85</v>
      </c>
      <c r="Q44" s="9"/>
      <c r="R44" s="9"/>
      <c r="S44" s="9"/>
      <c r="T44" s="9" t="s">
        <v>240</v>
      </c>
    </row>
    <row r="45" spans="1:20" ht="192" thickBot="1" x14ac:dyDescent="0.25">
      <c r="A45" s="9" t="s">
        <v>470</v>
      </c>
      <c r="B45" s="9">
        <v>15</v>
      </c>
      <c r="C45" s="9" t="s">
        <v>11</v>
      </c>
      <c r="D45" s="9" t="s">
        <v>256</v>
      </c>
      <c r="E45" s="9" t="s">
        <v>257</v>
      </c>
      <c r="F45" s="9" t="s">
        <v>12</v>
      </c>
      <c r="G45" s="9" t="s">
        <v>66</v>
      </c>
      <c r="H45" s="53">
        <v>0.5</v>
      </c>
      <c r="I45" s="9" t="s">
        <v>258</v>
      </c>
      <c r="J45" s="9" t="s">
        <v>259</v>
      </c>
      <c r="K45" s="9" t="s">
        <v>14</v>
      </c>
      <c r="L45" s="12">
        <v>0.25</v>
      </c>
      <c r="M45" s="40">
        <v>0</v>
      </c>
      <c r="N45" s="12">
        <v>0.25</v>
      </c>
      <c r="O45" s="40">
        <v>0</v>
      </c>
      <c r="P45" s="53">
        <f>(N45+O45+N46+O46)/(L45+M45+L46+M46)</f>
        <v>0.8</v>
      </c>
      <c r="Q45" s="9" t="s">
        <v>260</v>
      </c>
      <c r="R45" s="9" t="s">
        <v>261</v>
      </c>
      <c r="S45" s="9"/>
      <c r="T45" s="9" t="s">
        <v>262</v>
      </c>
    </row>
    <row r="46" spans="1:20" ht="192" thickBot="1" x14ac:dyDescent="0.25">
      <c r="A46" s="9" t="s">
        <v>470</v>
      </c>
      <c r="B46" s="9">
        <v>15</v>
      </c>
      <c r="C46" s="9" t="s">
        <v>11</v>
      </c>
      <c r="D46" s="9" t="s">
        <v>256</v>
      </c>
      <c r="E46" s="9" t="s">
        <v>257</v>
      </c>
      <c r="F46" s="9" t="s">
        <v>12</v>
      </c>
      <c r="G46" s="9" t="s">
        <v>66</v>
      </c>
      <c r="H46" s="55"/>
      <c r="I46" s="9" t="s">
        <v>263</v>
      </c>
      <c r="J46" s="9" t="s">
        <v>198</v>
      </c>
      <c r="K46" s="9" t="s">
        <v>14</v>
      </c>
      <c r="L46" s="40">
        <v>0</v>
      </c>
      <c r="M46" s="12">
        <v>0.25</v>
      </c>
      <c r="N46" s="40">
        <v>0</v>
      </c>
      <c r="O46" s="12">
        <v>0.15</v>
      </c>
      <c r="P46" s="55"/>
      <c r="Q46" s="9" t="s">
        <v>260</v>
      </c>
      <c r="R46" s="9" t="s">
        <v>261</v>
      </c>
      <c r="S46" s="9"/>
      <c r="T46" s="9" t="s">
        <v>262</v>
      </c>
    </row>
    <row r="47" spans="1:20" ht="304.5" thickBot="1" x14ac:dyDescent="0.25">
      <c r="A47" s="9" t="s">
        <v>470</v>
      </c>
      <c r="B47" s="9">
        <v>12</v>
      </c>
      <c r="C47" s="9" t="s">
        <v>264</v>
      </c>
      <c r="D47" s="9" t="s">
        <v>265</v>
      </c>
      <c r="E47" s="9" t="s">
        <v>36</v>
      </c>
      <c r="F47" s="9" t="s">
        <v>16</v>
      </c>
      <c r="G47" s="9" t="s">
        <v>67</v>
      </c>
      <c r="H47" s="9">
        <v>1</v>
      </c>
      <c r="I47" s="9" t="s">
        <v>266</v>
      </c>
      <c r="J47" s="9" t="s">
        <v>267</v>
      </c>
      <c r="K47" s="9" t="s">
        <v>14</v>
      </c>
      <c r="L47" s="42">
        <v>0</v>
      </c>
      <c r="M47" s="9">
        <v>1</v>
      </c>
      <c r="N47" s="40">
        <v>0</v>
      </c>
      <c r="O47" s="9">
        <v>0</v>
      </c>
      <c r="P47" s="12">
        <f>(N47+O47)/(L47+M47)</f>
        <v>0</v>
      </c>
      <c r="Q47" s="9" t="s">
        <v>268</v>
      </c>
      <c r="R47" s="9" t="s">
        <v>269</v>
      </c>
      <c r="S47" s="9"/>
      <c r="T47" s="9" t="s">
        <v>240</v>
      </c>
    </row>
    <row r="48" spans="1:20" ht="150" customHeight="1" thickBot="1" x14ac:dyDescent="0.25">
      <c r="A48" s="9" t="s">
        <v>470</v>
      </c>
      <c r="B48" s="9">
        <v>14.16</v>
      </c>
      <c r="C48" s="9" t="s">
        <v>11</v>
      </c>
      <c r="D48" s="9" t="s">
        <v>270</v>
      </c>
      <c r="E48" s="9" t="s">
        <v>43</v>
      </c>
      <c r="F48" s="9" t="s">
        <v>12</v>
      </c>
      <c r="G48" s="9" t="s">
        <v>68</v>
      </c>
      <c r="H48" s="12">
        <v>0.9</v>
      </c>
      <c r="I48" s="9" t="s">
        <v>50</v>
      </c>
      <c r="J48" s="9" t="s">
        <v>271</v>
      </c>
      <c r="K48" s="9" t="s">
        <v>14</v>
      </c>
      <c r="L48" s="12">
        <v>0.45</v>
      </c>
      <c r="M48" s="12">
        <v>0.45</v>
      </c>
      <c r="N48" s="16">
        <v>0.42499999999999999</v>
      </c>
      <c r="O48" s="12">
        <v>0.44</v>
      </c>
      <c r="P48" s="12">
        <f t="shared" ref="P48:P51" si="2">(N48+O48)/(L48+M48)</f>
        <v>0.96111111111111103</v>
      </c>
      <c r="Q48" s="9"/>
      <c r="R48" s="9"/>
      <c r="S48" s="9"/>
      <c r="T48" s="9" t="s">
        <v>272</v>
      </c>
    </row>
    <row r="49" spans="1:20" ht="68.25" thickBot="1" x14ac:dyDescent="0.25">
      <c r="A49" s="9" t="s">
        <v>470</v>
      </c>
      <c r="B49" s="9">
        <v>4.16</v>
      </c>
      <c r="C49" s="9" t="s">
        <v>11</v>
      </c>
      <c r="D49" s="9" t="s">
        <v>273</v>
      </c>
      <c r="E49" s="9" t="s">
        <v>43</v>
      </c>
      <c r="F49" s="9" t="s">
        <v>12</v>
      </c>
      <c r="G49" s="9" t="s">
        <v>69</v>
      </c>
      <c r="H49" s="12">
        <v>1</v>
      </c>
      <c r="I49" s="9" t="s">
        <v>274</v>
      </c>
      <c r="J49" s="9" t="s">
        <v>255</v>
      </c>
      <c r="K49" s="9" t="s">
        <v>14</v>
      </c>
      <c r="L49" s="12">
        <v>0.5</v>
      </c>
      <c r="M49" s="12">
        <v>0.5</v>
      </c>
      <c r="N49" s="12">
        <v>0.5</v>
      </c>
      <c r="O49" s="12">
        <v>0.5</v>
      </c>
      <c r="P49" s="12">
        <f t="shared" si="2"/>
        <v>1</v>
      </c>
      <c r="Q49" s="9"/>
      <c r="R49" s="9"/>
      <c r="S49" s="9"/>
      <c r="T49" s="9" t="s">
        <v>275</v>
      </c>
    </row>
    <row r="50" spans="1:20" ht="90.75" thickBot="1" x14ac:dyDescent="0.25">
      <c r="A50" s="9" t="s">
        <v>470</v>
      </c>
      <c r="B50" s="9">
        <v>16</v>
      </c>
      <c r="C50" s="9" t="s">
        <v>11</v>
      </c>
      <c r="D50" s="9" t="s">
        <v>276</v>
      </c>
      <c r="E50" s="9" t="s">
        <v>52</v>
      </c>
      <c r="F50" s="9" t="s">
        <v>12</v>
      </c>
      <c r="G50" s="9" t="s">
        <v>277</v>
      </c>
      <c r="H50" s="12">
        <v>0.95</v>
      </c>
      <c r="I50" s="9" t="s">
        <v>54</v>
      </c>
      <c r="J50" s="9" t="s">
        <v>35</v>
      </c>
      <c r="K50" s="9" t="s">
        <v>14</v>
      </c>
      <c r="L50" s="12">
        <v>0.45</v>
      </c>
      <c r="M50" s="12">
        <v>0.5</v>
      </c>
      <c r="N50" s="12">
        <v>0.4</v>
      </c>
      <c r="O50" s="12">
        <v>0.54</v>
      </c>
      <c r="P50" s="12">
        <f>(N50+O50)/(L50+M50)</f>
        <v>0.98947368421052639</v>
      </c>
      <c r="Q50" s="9"/>
      <c r="R50" s="9"/>
      <c r="S50" s="9"/>
      <c r="T50" s="9" t="s">
        <v>278</v>
      </c>
    </row>
    <row r="51" spans="1:20" ht="113.25" thickBot="1" x14ac:dyDescent="0.25">
      <c r="A51" s="9" t="s">
        <v>470</v>
      </c>
      <c r="B51" s="9">
        <v>15</v>
      </c>
      <c r="C51" s="9" t="s">
        <v>11</v>
      </c>
      <c r="D51" s="9" t="s">
        <v>279</v>
      </c>
      <c r="E51" s="9" t="s">
        <v>280</v>
      </c>
      <c r="F51" s="9" t="s">
        <v>16</v>
      </c>
      <c r="G51" s="9" t="s">
        <v>281</v>
      </c>
      <c r="H51" s="9">
        <v>1</v>
      </c>
      <c r="I51" s="9" t="s">
        <v>282</v>
      </c>
      <c r="J51" s="9" t="s">
        <v>35</v>
      </c>
      <c r="K51" s="9" t="s">
        <v>14</v>
      </c>
      <c r="L51" s="40">
        <v>0</v>
      </c>
      <c r="M51" s="9">
        <v>1</v>
      </c>
      <c r="N51" s="40">
        <v>0</v>
      </c>
      <c r="O51" s="9">
        <v>1</v>
      </c>
      <c r="P51" s="12">
        <f t="shared" si="2"/>
        <v>1</v>
      </c>
      <c r="Q51" s="9"/>
      <c r="R51" s="9"/>
      <c r="S51" s="9"/>
      <c r="T51" s="9" t="s">
        <v>278</v>
      </c>
    </row>
    <row r="52" spans="1:20" ht="68.25" thickBot="1" x14ac:dyDescent="0.25">
      <c r="A52" s="9" t="s">
        <v>470</v>
      </c>
      <c r="B52" s="9" t="s">
        <v>283</v>
      </c>
      <c r="C52" s="9" t="s">
        <v>11</v>
      </c>
      <c r="D52" s="9" t="s">
        <v>284</v>
      </c>
      <c r="E52" s="9" t="s">
        <v>30</v>
      </c>
      <c r="F52" s="9" t="s">
        <v>12</v>
      </c>
      <c r="G52" s="9" t="s">
        <v>285</v>
      </c>
      <c r="H52" s="53">
        <v>0.9</v>
      </c>
      <c r="I52" s="9" t="s">
        <v>57</v>
      </c>
      <c r="J52" s="9" t="s">
        <v>35</v>
      </c>
      <c r="K52" s="9" t="s">
        <v>14</v>
      </c>
      <c r="L52" s="16">
        <v>0.315</v>
      </c>
      <c r="M52" s="16">
        <v>0.315</v>
      </c>
      <c r="N52" s="12">
        <v>0.22</v>
      </c>
      <c r="O52" s="16">
        <v>0.315</v>
      </c>
      <c r="P52" s="53">
        <f>(N52+O52+N53+O53)/(L52+M52+L53+M53)</f>
        <v>0.89444444444444449</v>
      </c>
      <c r="Q52" s="11"/>
      <c r="R52" s="11"/>
      <c r="S52" s="9"/>
      <c r="T52" s="9" t="s">
        <v>286</v>
      </c>
    </row>
    <row r="53" spans="1:20" ht="68.25" thickBot="1" x14ac:dyDescent="0.25">
      <c r="A53" s="9" t="s">
        <v>470</v>
      </c>
      <c r="B53" s="9" t="s">
        <v>283</v>
      </c>
      <c r="C53" s="9" t="s">
        <v>11</v>
      </c>
      <c r="D53" s="9" t="s">
        <v>284</v>
      </c>
      <c r="E53" s="9" t="s">
        <v>30</v>
      </c>
      <c r="F53" s="9" t="s">
        <v>12</v>
      </c>
      <c r="G53" s="9" t="s">
        <v>285</v>
      </c>
      <c r="H53" s="55"/>
      <c r="I53" s="9" t="s">
        <v>58</v>
      </c>
      <c r="J53" s="9" t="s">
        <v>35</v>
      </c>
      <c r="K53" s="9" t="s">
        <v>14</v>
      </c>
      <c r="L53" s="16">
        <v>0.13500000000000001</v>
      </c>
      <c r="M53" s="16">
        <v>0.13500000000000001</v>
      </c>
      <c r="N53" s="16">
        <v>0.13500000000000001</v>
      </c>
      <c r="O53" s="16">
        <v>0.13500000000000001</v>
      </c>
      <c r="P53" s="55"/>
      <c r="Q53" s="11"/>
      <c r="R53" s="11"/>
      <c r="S53" s="9"/>
      <c r="T53" s="9" t="s">
        <v>286</v>
      </c>
    </row>
    <row r="54" spans="1:20" ht="68.25" thickBot="1" x14ac:dyDescent="0.25">
      <c r="A54" s="9" t="s">
        <v>470</v>
      </c>
      <c r="B54" s="9">
        <v>14</v>
      </c>
      <c r="C54" s="9" t="s">
        <v>63</v>
      </c>
      <c r="D54" s="9" t="s">
        <v>287</v>
      </c>
      <c r="E54" s="9" t="s">
        <v>288</v>
      </c>
      <c r="F54" s="9" t="s">
        <v>243</v>
      </c>
      <c r="G54" s="9" t="s">
        <v>289</v>
      </c>
      <c r="H54" s="12">
        <v>1</v>
      </c>
      <c r="I54" s="9" t="s">
        <v>290</v>
      </c>
      <c r="J54" s="9" t="s">
        <v>62</v>
      </c>
      <c r="K54" s="9" t="s">
        <v>14</v>
      </c>
      <c r="L54" s="12">
        <v>0.5</v>
      </c>
      <c r="M54" s="12">
        <v>0.5</v>
      </c>
      <c r="N54" s="12">
        <v>0.47</v>
      </c>
      <c r="O54" s="12">
        <v>0.48</v>
      </c>
      <c r="P54" s="12">
        <f>(N54+O54)/(L54+M54)</f>
        <v>0.95</v>
      </c>
      <c r="Q54" s="9"/>
      <c r="R54" s="9"/>
      <c r="S54" s="9"/>
      <c r="T54" s="9" t="s">
        <v>51</v>
      </c>
    </row>
    <row r="55" spans="1:20" ht="79.5" thickBot="1" x14ac:dyDescent="0.25">
      <c r="A55" s="9" t="s">
        <v>470</v>
      </c>
      <c r="B55" s="9" t="s">
        <v>291</v>
      </c>
      <c r="C55" s="9" t="s">
        <v>33</v>
      </c>
      <c r="D55" s="9" t="s">
        <v>292</v>
      </c>
      <c r="E55" s="9" t="s">
        <v>293</v>
      </c>
      <c r="F55" s="9" t="s">
        <v>12</v>
      </c>
      <c r="G55" s="9" t="s">
        <v>294</v>
      </c>
      <c r="H55" s="12">
        <v>0.15</v>
      </c>
      <c r="I55" s="9" t="s">
        <v>295</v>
      </c>
      <c r="J55" s="9" t="s">
        <v>255</v>
      </c>
      <c r="K55" s="9" t="s">
        <v>14</v>
      </c>
      <c r="L55" s="40">
        <v>0</v>
      </c>
      <c r="M55" s="12">
        <v>0.15</v>
      </c>
      <c r="N55" s="40">
        <v>0</v>
      </c>
      <c r="O55" s="12">
        <v>0.15</v>
      </c>
      <c r="P55" s="12">
        <f>(N55+O55)/(L55+M55)</f>
        <v>1</v>
      </c>
      <c r="Q55" s="9"/>
      <c r="R55" s="9"/>
      <c r="S55" s="9"/>
      <c r="T55" s="9" t="s">
        <v>296</v>
      </c>
    </row>
    <row r="56" spans="1:20" ht="57" thickBot="1" x14ac:dyDescent="0.25">
      <c r="A56" s="9" t="s">
        <v>470</v>
      </c>
      <c r="B56" s="9">
        <v>9</v>
      </c>
      <c r="C56" s="9" t="s">
        <v>33</v>
      </c>
      <c r="D56" s="9" t="s">
        <v>297</v>
      </c>
      <c r="E56" s="9" t="s">
        <v>36</v>
      </c>
      <c r="F56" s="9" t="s">
        <v>16</v>
      </c>
      <c r="G56" s="9" t="s">
        <v>298</v>
      </c>
      <c r="H56" s="50">
        <v>1</v>
      </c>
      <c r="I56" s="9" t="s">
        <v>299</v>
      </c>
      <c r="J56" s="9" t="s">
        <v>35</v>
      </c>
      <c r="K56" s="9" t="s">
        <v>14</v>
      </c>
      <c r="L56" s="39">
        <v>0.1</v>
      </c>
      <c r="M56" s="40">
        <v>0</v>
      </c>
      <c r="N56" s="39">
        <v>0.1</v>
      </c>
      <c r="O56" s="40">
        <v>0</v>
      </c>
      <c r="P56" s="53">
        <f>(N56+O56+N57+O57+N58+O58+N59+O59)/(L56+M56+L57+M57+L58+M58+L59+M59)</f>
        <v>1</v>
      </c>
      <c r="Q56" s="11"/>
      <c r="R56" s="11"/>
      <c r="S56" s="9"/>
      <c r="T56" s="9" t="s">
        <v>473</v>
      </c>
    </row>
    <row r="57" spans="1:20" ht="57" thickBot="1" x14ac:dyDescent="0.25">
      <c r="A57" s="9" t="s">
        <v>470</v>
      </c>
      <c r="B57" s="9">
        <v>9</v>
      </c>
      <c r="C57" s="9" t="s">
        <v>33</v>
      </c>
      <c r="D57" s="9" t="s">
        <v>297</v>
      </c>
      <c r="E57" s="9" t="s">
        <v>36</v>
      </c>
      <c r="F57" s="9" t="s">
        <v>16</v>
      </c>
      <c r="G57" s="9" t="s">
        <v>298</v>
      </c>
      <c r="H57" s="51"/>
      <c r="I57" s="9" t="s">
        <v>300</v>
      </c>
      <c r="J57" s="9" t="s">
        <v>35</v>
      </c>
      <c r="K57" s="9" t="s">
        <v>14</v>
      </c>
      <c r="L57" s="39">
        <v>0.1</v>
      </c>
      <c r="M57" s="40">
        <v>0</v>
      </c>
      <c r="N57" s="9">
        <v>0.05</v>
      </c>
      <c r="O57" s="9">
        <v>0.05</v>
      </c>
      <c r="P57" s="54"/>
      <c r="Q57" s="11"/>
      <c r="R57" s="11"/>
      <c r="S57" s="9"/>
      <c r="T57" s="9" t="s">
        <v>473</v>
      </c>
    </row>
    <row r="58" spans="1:20" ht="57" thickBot="1" x14ac:dyDescent="0.25">
      <c r="A58" s="9" t="s">
        <v>470</v>
      </c>
      <c r="B58" s="9">
        <v>9</v>
      </c>
      <c r="C58" s="9" t="s">
        <v>33</v>
      </c>
      <c r="D58" s="9" t="s">
        <v>297</v>
      </c>
      <c r="E58" s="9" t="s">
        <v>36</v>
      </c>
      <c r="F58" s="9" t="s">
        <v>16</v>
      </c>
      <c r="G58" s="9" t="s">
        <v>298</v>
      </c>
      <c r="H58" s="51"/>
      <c r="I58" s="9" t="s">
        <v>301</v>
      </c>
      <c r="J58" s="9" t="s">
        <v>35</v>
      </c>
      <c r="K58" s="9" t="s">
        <v>14</v>
      </c>
      <c r="L58" s="40">
        <v>0</v>
      </c>
      <c r="M58" s="39">
        <v>0.3</v>
      </c>
      <c r="N58" s="40">
        <v>0</v>
      </c>
      <c r="O58" s="39">
        <v>0.3</v>
      </c>
      <c r="P58" s="54"/>
      <c r="Q58" s="11"/>
      <c r="R58" s="11"/>
      <c r="S58" s="9"/>
      <c r="T58" s="9" t="s">
        <v>473</v>
      </c>
    </row>
    <row r="59" spans="1:20" ht="69" customHeight="1" thickBot="1" x14ac:dyDescent="0.25">
      <c r="A59" s="9" t="s">
        <v>470</v>
      </c>
      <c r="B59" s="9">
        <v>9</v>
      </c>
      <c r="C59" s="9" t="s">
        <v>33</v>
      </c>
      <c r="D59" s="9" t="s">
        <v>297</v>
      </c>
      <c r="E59" s="9" t="s">
        <v>36</v>
      </c>
      <c r="F59" s="9" t="s">
        <v>16</v>
      </c>
      <c r="G59" s="9" t="s">
        <v>298</v>
      </c>
      <c r="H59" s="52"/>
      <c r="I59" s="9" t="s">
        <v>302</v>
      </c>
      <c r="J59" s="9" t="s">
        <v>35</v>
      </c>
      <c r="K59" s="9" t="s">
        <v>14</v>
      </c>
      <c r="L59" s="9">
        <v>0.15</v>
      </c>
      <c r="M59" s="9">
        <v>0.35</v>
      </c>
      <c r="N59" s="9">
        <v>0.15</v>
      </c>
      <c r="O59" s="9">
        <v>0.35</v>
      </c>
      <c r="P59" s="55"/>
      <c r="Q59" s="11"/>
      <c r="R59" s="11"/>
      <c r="S59" s="9"/>
      <c r="T59" s="9" t="s">
        <v>473</v>
      </c>
    </row>
    <row r="60" spans="1:20" ht="104.25" customHeight="1" thickBot="1" x14ac:dyDescent="0.25">
      <c r="A60" s="9" t="s">
        <v>470</v>
      </c>
      <c r="B60" s="9">
        <v>4</v>
      </c>
      <c r="C60" s="9" t="s">
        <v>11</v>
      </c>
      <c r="D60" s="9" t="s">
        <v>303</v>
      </c>
      <c r="E60" s="9" t="s">
        <v>30</v>
      </c>
      <c r="F60" s="9" t="s">
        <v>12</v>
      </c>
      <c r="G60" s="9" t="s">
        <v>304</v>
      </c>
      <c r="H60" s="12">
        <v>1</v>
      </c>
      <c r="I60" s="9" t="s">
        <v>305</v>
      </c>
      <c r="J60" s="9" t="s">
        <v>35</v>
      </c>
      <c r="K60" s="9" t="s">
        <v>14</v>
      </c>
      <c r="L60" s="12">
        <v>0.5</v>
      </c>
      <c r="M60" s="12">
        <v>0.5</v>
      </c>
      <c r="N60" s="12">
        <v>0.2</v>
      </c>
      <c r="O60" s="12">
        <v>0.8</v>
      </c>
      <c r="P60" s="12">
        <f>(N60+O60)/(L60+M60)</f>
        <v>1</v>
      </c>
      <c r="Q60" s="9"/>
      <c r="R60" s="9"/>
      <c r="S60" s="9"/>
      <c r="T60" s="9" t="s">
        <v>306</v>
      </c>
    </row>
    <row r="61" spans="1:20" ht="79.5" thickBot="1" x14ac:dyDescent="0.25">
      <c r="A61" s="9" t="s">
        <v>470</v>
      </c>
      <c r="B61" s="9">
        <v>14.16</v>
      </c>
      <c r="C61" s="9" t="s">
        <v>11</v>
      </c>
      <c r="D61" s="9" t="s">
        <v>307</v>
      </c>
      <c r="E61" s="9" t="s">
        <v>30</v>
      </c>
      <c r="F61" s="9" t="s">
        <v>12</v>
      </c>
      <c r="G61" s="9" t="s">
        <v>308</v>
      </c>
      <c r="H61" s="12">
        <v>1</v>
      </c>
      <c r="I61" s="9" t="s">
        <v>70</v>
      </c>
      <c r="J61" s="9" t="s">
        <v>35</v>
      </c>
      <c r="K61" s="9" t="s">
        <v>14</v>
      </c>
      <c r="L61" s="12">
        <v>0.2</v>
      </c>
      <c r="M61" s="12">
        <v>0.8</v>
      </c>
      <c r="N61" s="12">
        <v>0.2</v>
      </c>
      <c r="O61" s="12">
        <v>0.8</v>
      </c>
      <c r="P61" s="12">
        <f t="shared" ref="P61" si="3">(N61+O61)/(L61+M61)</f>
        <v>1</v>
      </c>
      <c r="Q61" s="9"/>
      <c r="R61" s="9"/>
      <c r="S61" s="9"/>
      <c r="T61" s="9" t="s">
        <v>309</v>
      </c>
    </row>
    <row r="62" spans="1:20" ht="68.25" thickBot="1" x14ac:dyDescent="0.25">
      <c r="A62" s="9" t="s">
        <v>470</v>
      </c>
      <c r="B62" s="9">
        <v>4.16</v>
      </c>
      <c r="C62" s="9" t="s">
        <v>11</v>
      </c>
      <c r="D62" s="9" t="s">
        <v>310</v>
      </c>
      <c r="E62" s="9" t="s">
        <v>59</v>
      </c>
      <c r="F62" s="9" t="s">
        <v>12</v>
      </c>
      <c r="G62" s="9" t="s">
        <v>311</v>
      </c>
      <c r="H62" s="53">
        <v>0.6</v>
      </c>
      <c r="I62" s="9" t="s">
        <v>312</v>
      </c>
      <c r="J62" s="9" t="s">
        <v>35</v>
      </c>
      <c r="K62" s="9" t="s">
        <v>14</v>
      </c>
      <c r="L62" s="12">
        <v>0.2</v>
      </c>
      <c r="M62" s="40">
        <v>0</v>
      </c>
      <c r="N62" s="12">
        <v>0.2</v>
      </c>
      <c r="O62" s="40">
        <v>0</v>
      </c>
      <c r="P62" s="53">
        <f>(N62+O62+N63+O63)/(L62+M62+L63+M63)</f>
        <v>1</v>
      </c>
      <c r="Q62" s="9"/>
      <c r="R62" s="9"/>
      <c r="S62" s="9"/>
      <c r="T62" s="9" t="s">
        <v>286</v>
      </c>
    </row>
    <row r="63" spans="1:20" ht="68.25" thickBot="1" x14ac:dyDescent="0.25">
      <c r="A63" s="9" t="s">
        <v>470</v>
      </c>
      <c r="B63" s="9">
        <v>4.16</v>
      </c>
      <c r="C63" s="9" t="s">
        <v>11</v>
      </c>
      <c r="D63" s="9" t="s">
        <v>310</v>
      </c>
      <c r="E63" s="9" t="s">
        <v>59</v>
      </c>
      <c r="F63" s="9" t="s">
        <v>12</v>
      </c>
      <c r="G63" s="9" t="s">
        <v>311</v>
      </c>
      <c r="H63" s="55"/>
      <c r="I63" s="9" t="s">
        <v>313</v>
      </c>
      <c r="J63" s="9" t="s">
        <v>314</v>
      </c>
      <c r="K63" s="9" t="s">
        <v>14</v>
      </c>
      <c r="L63" s="12">
        <v>0.2</v>
      </c>
      <c r="M63" s="12">
        <v>0.2</v>
      </c>
      <c r="N63" s="12">
        <v>0.2</v>
      </c>
      <c r="O63" s="12">
        <v>0.2</v>
      </c>
      <c r="P63" s="55"/>
      <c r="Q63" s="9"/>
      <c r="R63" s="9"/>
      <c r="S63" s="9"/>
      <c r="T63" s="9" t="s">
        <v>286</v>
      </c>
    </row>
    <row r="64" spans="1:20" ht="68.25" thickBot="1" x14ac:dyDescent="0.25">
      <c r="A64" s="9" t="s">
        <v>470</v>
      </c>
      <c r="B64" s="9">
        <v>15.16</v>
      </c>
      <c r="C64" s="9" t="s">
        <v>41</v>
      </c>
      <c r="D64" s="9" t="s">
        <v>315</v>
      </c>
      <c r="E64" s="9" t="s">
        <v>47</v>
      </c>
      <c r="F64" s="9" t="s">
        <v>12</v>
      </c>
      <c r="G64" s="9" t="s">
        <v>316</v>
      </c>
      <c r="H64" s="12">
        <v>0.6</v>
      </c>
      <c r="I64" s="9" t="s">
        <v>317</v>
      </c>
      <c r="J64" s="9" t="s">
        <v>318</v>
      </c>
      <c r="K64" s="9" t="s">
        <v>14</v>
      </c>
      <c r="L64" s="12">
        <v>0.2</v>
      </c>
      <c r="M64" s="12">
        <v>0.4</v>
      </c>
      <c r="N64" s="12">
        <v>0.18</v>
      </c>
      <c r="O64" s="12">
        <v>0.38</v>
      </c>
      <c r="P64" s="12">
        <f>(N64+O64)/(L64+M64)</f>
        <v>0.93333333333333324</v>
      </c>
      <c r="Q64" s="9"/>
      <c r="R64" s="9"/>
      <c r="S64" s="9"/>
      <c r="T64" s="9" t="s">
        <v>143</v>
      </c>
    </row>
    <row r="65" spans="1:20" ht="90.75" thickBot="1" x14ac:dyDescent="0.25">
      <c r="A65" s="9" t="s">
        <v>470</v>
      </c>
      <c r="B65" s="9" t="s">
        <v>180</v>
      </c>
      <c r="C65" s="9" t="s">
        <v>15</v>
      </c>
      <c r="D65" s="9" t="s">
        <v>319</v>
      </c>
      <c r="E65" s="9" t="s">
        <v>320</v>
      </c>
      <c r="F65" s="9" t="s">
        <v>12</v>
      </c>
      <c r="G65" s="9" t="s">
        <v>321</v>
      </c>
      <c r="H65" s="12">
        <v>1</v>
      </c>
      <c r="I65" s="9" t="s">
        <v>322</v>
      </c>
      <c r="J65" s="9" t="s">
        <v>323</v>
      </c>
      <c r="K65" s="9" t="s">
        <v>14</v>
      </c>
      <c r="L65" s="40">
        <v>0</v>
      </c>
      <c r="M65" s="12">
        <v>1</v>
      </c>
      <c r="N65" s="40">
        <v>0</v>
      </c>
      <c r="O65" s="12">
        <v>1</v>
      </c>
      <c r="P65" s="12">
        <f t="shared" ref="P65:P95" si="4">(N65+O65)/(L65+M65)</f>
        <v>1</v>
      </c>
      <c r="Q65" s="9"/>
      <c r="R65" s="9"/>
      <c r="S65" s="9"/>
      <c r="T65" s="9" t="s">
        <v>150</v>
      </c>
    </row>
    <row r="66" spans="1:20" ht="102" thickBot="1" x14ac:dyDescent="0.25">
      <c r="A66" s="9" t="s">
        <v>470</v>
      </c>
      <c r="B66" s="9" t="s">
        <v>180</v>
      </c>
      <c r="C66" s="9" t="s">
        <v>181</v>
      </c>
      <c r="D66" s="9" t="s">
        <v>324</v>
      </c>
      <c r="E66" s="9" t="s">
        <v>325</v>
      </c>
      <c r="F66" s="9" t="s">
        <v>12</v>
      </c>
      <c r="G66" s="9" t="s">
        <v>326</v>
      </c>
      <c r="H66" s="53">
        <v>0.4</v>
      </c>
      <c r="I66" s="9" t="s">
        <v>327</v>
      </c>
      <c r="J66" s="9" t="s">
        <v>328</v>
      </c>
      <c r="K66" s="9" t="s">
        <v>18</v>
      </c>
      <c r="L66" s="40">
        <v>0</v>
      </c>
      <c r="M66" s="12">
        <v>0.2</v>
      </c>
      <c r="N66" s="40">
        <v>0</v>
      </c>
      <c r="O66" s="12">
        <v>0.2</v>
      </c>
      <c r="P66" s="53">
        <f>(N66+O66+N67+O67)/(L66+M66+L67+M67)</f>
        <v>1</v>
      </c>
      <c r="Q66" s="9"/>
      <c r="R66" s="9"/>
      <c r="S66" s="9"/>
      <c r="T66" s="9" t="s">
        <v>150</v>
      </c>
    </row>
    <row r="67" spans="1:20" ht="102" thickBot="1" x14ac:dyDescent="0.25">
      <c r="A67" s="9" t="s">
        <v>470</v>
      </c>
      <c r="B67" s="9" t="s">
        <v>180</v>
      </c>
      <c r="C67" s="9" t="s">
        <v>181</v>
      </c>
      <c r="D67" s="9" t="s">
        <v>324</v>
      </c>
      <c r="E67" s="9" t="s">
        <v>325</v>
      </c>
      <c r="F67" s="9" t="s">
        <v>12</v>
      </c>
      <c r="G67" s="9" t="s">
        <v>326</v>
      </c>
      <c r="H67" s="55"/>
      <c r="I67" s="9" t="s">
        <v>329</v>
      </c>
      <c r="J67" s="9" t="s">
        <v>328</v>
      </c>
      <c r="K67" s="9" t="s">
        <v>18</v>
      </c>
      <c r="L67" s="9"/>
      <c r="M67" s="12">
        <v>0.2</v>
      </c>
      <c r="N67" s="9"/>
      <c r="O67" s="12">
        <v>0.2</v>
      </c>
      <c r="P67" s="55"/>
      <c r="Q67" s="9"/>
      <c r="R67" s="9"/>
      <c r="S67" s="9"/>
      <c r="T67" s="9" t="s">
        <v>150</v>
      </c>
    </row>
    <row r="68" spans="1:20" ht="270.75" thickBot="1" x14ac:dyDescent="0.25">
      <c r="A68" s="9" t="s">
        <v>470</v>
      </c>
      <c r="B68" s="9" t="s">
        <v>330</v>
      </c>
      <c r="C68" s="9" t="s">
        <v>46</v>
      </c>
      <c r="D68" s="9" t="s">
        <v>331</v>
      </c>
      <c r="E68" s="9" t="s">
        <v>332</v>
      </c>
      <c r="F68" s="9" t="s">
        <v>12</v>
      </c>
      <c r="G68" s="9" t="s">
        <v>333</v>
      </c>
      <c r="H68" s="12">
        <v>1</v>
      </c>
      <c r="I68" s="9" t="s">
        <v>334</v>
      </c>
      <c r="J68" s="9" t="s">
        <v>35</v>
      </c>
      <c r="K68" s="9" t="s">
        <v>14</v>
      </c>
      <c r="L68" s="12">
        <v>0.3</v>
      </c>
      <c r="M68" s="12">
        <v>0.7</v>
      </c>
      <c r="N68" s="12">
        <v>0.3</v>
      </c>
      <c r="O68" s="12">
        <v>0.45</v>
      </c>
      <c r="P68" s="12">
        <f t="shared" si="4"/>
        <v>0.75</v>
      </c>
      <c r="Q68" s="9" t="s">
        <v>335</v>
      </c>
      <c r="R68" s="9" t="s">
        <v>336</v>
      </c>
      <c r="S68" s="9" t="s">
        <v>337</v>
      </c>
      <c r="T68" s="9" t="s">
        <v>240</v>
      </c>
    </row>
    <row r="69" spans="1:20" ht="57" thickBot="1" x14ac:dyDescent="0.25">
      <c r="A69" s="9" t="s">
        <v>470</v>
      </c>
      <c r="B69" s="9">
        <v>14</v>
      </c>
      <c r="C69" s="9" t="s">
        <v>63</v>
      </c>
      <c r="D69" s="9" t="s">
        <v>338</v>
      </c>
      <c r="E69" s="9" t="s">
        <v>339</v>
      </c>
      <c r="F69" s="9" t="s">
        <v>12</v>
      </c>
      <c r="G69" s="9" t="s">
        <v>340</v>
      </c>
      <c r="H69" s="53">
        <v>0.09</v>
      </c>
      <c r="I69" s="9" t="s">
        <v>341</v>
      </c>
      <c r="J69" s="9" t="s">
        <v>62</v>
      </c>
      <c r="K69" s="9" t="s">
        <v>14</v>
      </c>
      <c r="L69" s="12">
        <v>0.04</v>
      </c>
      <c r="M69" s="12">
        <v>0.02</v>
      </c>
      <c r="N69" s="12">
        <v>0.04</v>
      </c>
      <c r="O69" s="12">
        <v>0.02</v>
      </c>
      <c r="P69" s="53">
        <f>(N69+O69+N70+O70)/(L69+M69+L70+M70)</f>
        <v>1</v>
      </c>
      <c r="Q69" s="9"/>
      <c r="R69" s="9"/>
      <c r="S69" s="9"/>
      <c r="T69" s="9" t="s">
        <v>51</v>
      </c>
    </row>
    <row r="70" spans="1:20" ht="57" thickBot="1" x14ac:dyDescent="0.25">
      <c r="A70" s="9" t="s">
        <v>470</v>
      </c>
      <c r="B70" s="9">
        <v>14</v>
      </c>
      <c r="C70" s="9" t="s">
        <v>63</v>
      </c>
      <c r="D70" s="9" t="s">
        <v>338</v>
      </c>
      <c r="E70" s="9" t="s">
        <v>339</v>
      </c>
      <c r="F70" s="9" t="s">
        <v>12</v>
      </c>
      <c r="G70" s="9" t="s">
        <v>340</v>
      </c>
      <c r="H70" s="55"/>
      <c r="I70" s="9" t="s">
        <v>342</v>
      </c>
      <c r="J70" s="9" t="s">
        <v>62</v>
      </c>
      <c r="K70" s="9" t="s">
        <v>14</v>
      </c>
      <c r="L70" s="40">
        <v>0</v>
      </c>
      <c r="M70" s="12">
        <v>0.03</v>
      </c>
      <c r="N70" s="40">
        <v>0</v>
      </c>
      <c r="O70" s="12">
        <v>0.03</v>
      </c>
      <c r="P70" s="55"/>
      <c r="Q70" s="9"/>
      <c r="R70" s="9"/>
      <c r="S70" s="9"/>
      <c r="T70" s="9" t="s">
        <v>51</v>
      </c>
    </row>
    <row r="71" spans="1:20" ht="135.75" thickBot="1" x14ac:dyDescent="0.25">
      <c r="A71" s="9" t="s">
        <v>470</v>
      </c>
      <c r="B71" s="15">
        <v>9</v>
      </c>
      <c r="C71" s="15" t="s">
        <v>33</v>
      </c>
      <c r="D71" s="9" t="s">
        <v>343</v>
      </c>
      <c r="E71" s="10" t="s">
        <v>344</v>
      </c>
      <c r="F71" s="15" t="s">
        <v>12</v>
      </c>
      <c r="G71" s="15" t="s">
        <v>345</v>
      </c>
      <c r="H71" s="18">
        <v>0.15</v>
      </c>
      <c r="I71" s="9" t="s">
        <v>346</v>
      </c>
      <c r="J71" s="9" t="s">
        <v>347</v>
      </c>
      <c r="K71" s="9" t="s">
        <v>14</v>
      </c>
      <c r="L71" s="42">
        <v>0</v>
      </c>
      <c r="M71" s="12">
        <v>0.15</v>
      </c>
      <c r="N71" s="42">
        <v>0</v>
      </c>
      <c r="O71" s="18">
        <v>0.15</v>
      </c>
      <c r="P71" s="12">
        <f t="shared" si="4"/>
        <v>1</v>
      </c>
      <c r="Q71" s="15"/>
      <c r="R71" s="15"/>
      <c r="S71" s="15"/>
      <c r="T71" s="10" t="s">
        <v>348</v>
      </c>
    </row>
    <row r="72" spans="1:20" ht="180.75" thickBot="1" x14ac:dyDescent="0.25">
      <c r="A72" s="9" t="s">
        <v>474</v>
      </c>
      <c r="B72" s="9" t="s">
        <v>362</v>
      </c>
      <c r="C72" s="9" t="s">
        <v>92</v>
      </c>
      <c r="D72" s="9" t="s">
        <v>363</v>
      </c>
      <c r="E72" s="9" t="s">
        <v>93</v>
      </c>
      <c r="F72" s="9" t="s">
        <v>16</v>
      </c>
      <c r="G72" s="9" t="s">
        <v>94</v>
      </c>
      <c r="H72" s="9">
        <v>33</v>
      </c>
      <c r="I72" s="7" t="s">
        <v>484</v>
      </c>
      <c r="J72" s="9" t="s">
        <v>364</v>
      </c>
      <c r="K72" s="9" t="s">
        <v>14</v>
      </c>
      <c r="L72" s="9">
        <v>18</v>
      </c>
      <c r="M72" s="9">
        <v>15</v>
      </c>
      <c r="N72" s="9">
        <v>18</v>
      </c>
      <c r="O72" s="9">
        <v>22</v>
      </c>
      <c r="P72" s="12">
        <f t="shared" si="4"/>
        <v>1.2121212121212122</v>
      </c>
      <c r="Q72" s="9" t="s">
        <v>365</v>
      </c>
      <c r="R72" s="9" t="s">
        <v>366</v>
      </c>
      <c r="S72" s="9" t="s">
        <v>367</v>
      </c>
      <c r="T72" s="9" t="s">
        <v>368</v>
      </c>
    </row>
    <row r="73" spans="1:20" ht="273" customHeight="1" thickBot="1" x14ac:dyDescent="0.25">
      <c r="A73" s="9" t="s">
        <v>474</v>
      </c>
      <c r="B73" s="9" t="s">
        <v>362</v>
      </c>
      <c r="C73" s="9" t="s">
        <v>92</v>
      </c>
      <c r="D73" s="9" t="s">
        <v>369</v>
      </c>
      <c r="E73" s="9" t="s">
        <v>96</v>
      </c>
      <c r="F73" s="9" t="s">
        <v>16</v>
      </c>
      <c r="G73" s="9" t="s">
        <v>97</v>
      </c>
      <c r="H73" s="9">
        <v>140</v>
      </c>
      <c r="I73" s="7" t="s">
        <v>485</v>
      </c>
      <c r="J73" s="9" t="s">
        <v>95</v>
      </c>
      <c r="K73" s="9" t="s">
        <v>14</v>
      </c>
      <c r="L73" s="9">
        <v>63</v>
      </c>
      <c r="M73" s="9">
        <v>77</v>
      </c>
      <c r="N73" s="9">
        <v>63</v>
      </c>
      <c r="O73" s="9">
        <v>144</v>
      </c>
      <c r="P73" s="12">
        <f t="shared" si="4"/>
        <v>1.4785714285714286</v>
      </c>
      <c r="Q73" s="9" t="s">
        <v>370</v>
      </c>
      <c r="R73" s="9" t="s">
        <v>371</v>
      </c>
      <c r="S73" s="9"/>
      <c r="T73" s="9" t="s">
        <v>368</v>
      </c>
    </row>
    <row r="74" spans="1:20" ht="135.75" thickBot="1" x14ac:dyDescent="0.25">
      <c r="A74" s="9" t="s">
        <v>474</v>
      </c>
      <c r="B74" s="9" t="s">
        <v>362</v>
      </c>
      <c r="C74" s="9" t="s">
        <v>92</v>
      </c>
      <c r="D74" s="9" t="s">
        <v>372</v>
      </c>
      <c r="E74" s="9" t="s">
        <v>98</v>
      </c>
      <c r="F74" s="9" t="s">
        <v>16</v>
      </c>
      <c r="G74" s="9" t="s">
        <v>99</v>
      </c>
      <c r="H74" s="9">
        <v>48</v>
      </c>
      <c r="I74" s="7" t="s">
        <v>486</v>
      </c>
      <c r="J74" s="9" t="s">
        <v>364</v>
      </c>
      <c r="K74" s="9" t="s">
        <v>14</v>
      </c>
      <c r="L74" s="9">
        <v>44</v>
      </c>
      <c r="M74" s="9">
        <v>4</v>
      </c>
      <c r="N74" s="9">
        <v>44</v>
      </c>
      <c r="O74" s="9">
        <v>4</v>
      </c>
      <c r="P74" s="12">
        <f t="shared" si="4"/>
        <v>1</v>
      </c>
      <c r="Q74" s="9"/>
      <c r="R74" s="9"/>
      <c r="S74" s="9"/>
      <c r="T74" s="9" t="s">
        <v>368</v>
      </c>
    </row>
    <row r="75" spans="1:20" ht="113.25" thickBot="1" x14ac:dyDescent="0.25">
      <c r="A75" s="9" t="s">
        <v>474</v>
      </c>
      <c r="B75" s="9" t="s">
        <v>362</v>
      </c>
      <c r="C75" s="9" t="s">
        <v>100</v>
      </c>
      <c r="D75" s="9" t="s">
        <v>373</v>
      </c>
      <c r="E75" s="9" t="s">
        <v>374</v>
      </c>
      <c r="F75" s="9" t="s">
        <v>12</v>
      </c>
      <c r="G75" s="9" t="s">
        <v>101</v>
      </c>
      <c r="H75" s="12">
        <v>1</v>
      </c>
      <c r="I75" s="9" t="s">
        <v>375</v>
      </c>
      <c r="J75" s="9" t="s">
        <v>364</v>
      </c>
      <c r="K75" s="9" t="s">
        <v>14</v>
      </c>
      <c r="L75" s="12">
        <v>0.5</v>
      </c>
      <c r="M75" s="12">
        <v>0.5</v>
      </c>
      <c r="N75" s="12">
        <v>0.5</v>
      </c>
      <c r="O75" s="12">
        <v>0.5</v>
      </c>
      <c r="P75" s="12">
        <f t="shared" si="4"/>
        <v>1</v>
      </c>
      <c r="Q75" s="9"/>
      <c r="R75" s="9"/>
      <c r="S75" s="9"/>
      <c r="T75" s="9" t="s">
        <v>368</v>
      </c>
    </row>
    <row r="76" spans="1:20" ht="90.75" thickBot="1" x14ac:dyDescent="0.25">
      <c r="A76" s="9" t="s">
        <v>474</v>
      </c>
      <c r="B76" s="9" t="s">
        <v>362</v>
      </c>
      <c r="C76" s="9" t="s">
        <v>92</v>
      </c>
      <c r="D76" s="9" t="s">
        <v>376</v>
      </c>
      <c r="E76" s="9" t="s">
        <v>205</v>
      </c>
      <c r="F76" s="9" t="s">
        <v>16</v>
      </c>
      <c r="G76" s="9" t="s">
        <v>102</v>
      </c>
      <c r="H76" s="9">
        <v>7</v>
      </c>
      <c r="I76" s="9" t="s">
        <v>377</v>
      </c>
      <c r="J76" s="9" t="s">
        <v>364</v>
      </c>
      <c r="K76" s="9" t="s">
        <v>14</v>
      </c>
      <c r="L76" s="9">
        <v>7</v>
      </c>
      <c r="M76" s="9">
        <v>0</v>
      </c>
      <c r="N76" s="9">
        <v>7</v>
      </c>
      <c r="O76" s="9">
        <v>0</v>
      </c>
      <c r="P76" s="12">
        <f t="shared" si="4"/>
        <v>1</v>
      </c>
      <c r="Q76" s="9"/>
      <c r="R76" s="9"/>
      <c r="S76" s="9"/>
      <c r="T76" s="9" t="s">
        <v>378</v>
      </c>
    </row>
    <row r="77" spans="1:20" ht="234.75" customHeight="1" thickBot="1" x14ac:dyDescent="0.25">
      <c r="A77" s="9" t="s">
        <v>474</v>
      </c>
      <c r="B77" s="9" t="s">
        <v>379</v>
      </c>
      <c r="C77" s="9" t="s">
        <v>103</v>
      </c>
      <c r="D77" s="9" t="s">
        <v>380</v>
      </c>
      <c r="E77" s="9" t="s">
        <v>105</v>
      </c>
      <c r="F77" s="9" t="s">
        <v>16</v>
      </c>
      <c r="G77" s="9" t="s">
        <v>106</v>
      </c>
      <c r="H77" s="9">
        <v>4</v>
      </c>
      <c r="I77" s="7" t="s">
        <v>487</v>
      </c>
      <c r="J77" s="9" t="s">
        <v>95</v>
      </c>
      <c r="K77" s="9" t="s">
        <v>14</v>
      </c>
      <c r="L77" s="9">
        <v>1</v>
      </c>
      <c r="M77" s="9">
        <v>3</v>
      </c>
      <c r="N77" s="9">
        <v>1</v>
      </c>
      <c r="O77" s="9">
        <v>5</v>
      </c>
      <c r="P77" s="12">
        <f t="shared" si="4"/>
        <v>1.5</v>
      </c>
      <c r="Q77" s="9" t="s">
        <v>381</v>
      </c>
      <c r="R77" s="9" t="s">
        <v>382</v>
      </c>
      <c r="S77" s="9" t="s">
        <v>383</v>
      </c>
      <c r="T77" s="9" t="s">
        <v>368</v>
      </c>
    </row>
    <row r="78" spans="1:20" ht="102" thickBot="1" x14ac:dyDescent="0.25">
      <c r="A78" s="9" t="s">
        <v>474</v>
      </c>
      <c r="B78" s="9" t="s">
        <v>384</v>
      </c>
      <c r="C78" s="9" t="s">
        <v>103</v>
      </c>
      <c r="D78" s="6" t="s">
        <v>385</v>
      </c>
      <c r="E78" s="9" t="s">
        <v>386</v>
      </c>
      <c r="F78" s="9" t="s">
        <v>12</v>
      </c>
      <c r="G78" s="9" t="s">
        <v>107</v>
      </c>
      <c r="H78" s="12">
        <v>1</v>
      </c>
      <c r="I78" s="9" t="s">
        <v>387</v>
      </c>
      <c r="J78" s="9" t="s">
        <v>364</v>
      </c>
      <c r="K78" s="9" t="s">
        <v>14</v>
      </c>
      <c r="L78" s="12">
        <v>0.5</v>
      </c>
      <c r="M78" s="12">
        <v>0.5</v>
      </c>
      <c r="N78" s="12">
        <v>0.5</v>
      </c>
      <c r="O78" s="12">
        <v>0.5</v>
      </c>
      <c r="P78" s="12">
        <f t="shared" si="4"/>
        <v>1</v>
      </c>
      <c r="Q78" s="9"/>
      <c r="R78" s="9"/>
      <c r="S78" s="9"/>
      <c r="T78" s="9" t="s">
        <v>368</v>
      </c>
    </row>
    <row r="79" spans="1:20" ht="90.75" thickBot="1" x14ac:dyDescent="0.25">
      <c r="A79" s="9" t="s">
        <v>474</v>
      </c>
      <c r="B79" s="9" t="s">
        <v>384</v>
      </c>
      <c r="C79" s="9" t="s">
        <v>103</v>
      </c>
      <c r="D79" s="6" t="s">
        <v>388</v>
      </c>
      <c r="E79" s="9" t="s">
        <v>389</v>
      </c>
      <c r="F79" s="9" t="s">
        <v>12</v>
      </c>
      <c r="G79" s="9" t="s">
        <v>108</v>
      </c>
      <c r="H79" s="12">
        <v>1</v>
      </c>
      <c r="I79" s="9" t="s">
        <v>390</v>
      </c>
      <c r="J79" s="9" t="s">
        <v>391</v>
      </c>
      <c r="K79" s="9" t="s">
        <v>14</v>
      </c>
      <c r="L79" s="12">
        <v>0.5</v>
      </c>
      <c r="M79" s="12">
        <v>0.5</v>
      </c>
      <c r="N79" s="12">
        <v>0.5</v>
      </c>
      <c r="O79" s="12">
        <v>0.5</v>
      </c>
      <c r="P79" s="12">
        <f t="shared" si="4"/>
        <v>1</v>
      </c>
      <c r="Q79" s="9"/>
      <c r="R79" s="9"/>
      <c r="S79" s="9"/>
      <c r="T79" s="9" t="s">
        <v>368</v>
      </c>
    </row>
    <row r="80" spans="1:20" ht="90.75" thickBot="1" x14ac:dyDescent="0.25">
      <c r="A80" s="9" t="s">
        <v>474</v>
      </c>
      <c r="B80" s="9" t="s">
        <v>392</v>
      </c>
      <c r="C80" s="9" t="s">
        <v>393</v>
      </c>
      <c r="D80" s="6" t="s">
        <v>394</v>
      </c>
      <c r="E80" s="9" t="s">
        <v>395</v>
      </c>
      <c r="F80" s="9" t="s">
        <v>16</v>
      </c>
      <c r="G80" s="9" t="s">
        <v>110</v>
      </c>
      <c r="H80" s="9">
        <v>1</v>
      </c>
      <c r="I80" s="9" t="s">
        <v>396</v>
      </c>
      <c r="J80" s="9" t="s">
        <v>364</v>
      </c>
      <c r="K80" s="9" t="s">
        <v>14</v>
      </c>
      <c r="L80" s="41">
        <v>0</v>
      </c>
      <c r="M80" s="9">
        <v>1</v>
      </c>
      <c r="N80" s="42">
        <v>0</v>
      </c>
      <c r="O80" s="9">
        <v>1</v>
      </c>
      <c r="P80" s="12">
        <f t="shared" si="4"/>
        <v>1</v>
      </c>
      <c r="Q80" s="9"/>
      <c r="R80" s="9"/>
      <c r="S80" s="9"/>
      <c r="T80" s="9" t="s">
        <v>397</v>
      </c>
    </row>
    <row r="81" spans="1:20" ht="101.25" customHeight="1" thickBot="1" x14ac:dyDescent="0.25">
      <c r="A81" s="9" t="s">
        <v>474</v>
      </c>
      <c r="B81" s="9" t="s">
        <v>362</v>
      </c>
      <c r="C81" s="9" t="s">
        <v>92</v>
      </c>
      <c r="D81" s="6" t="s">
        <v>398</v>
      </c>
      <c r="E81" s="9" t="s">
        <v>109</v>
      </c>
      <c r="F81" s="9" t="s">
        <v>16</v>
      </c>
      <c r="G81" s="9" t="s">
        <v>111</v>
      </c>
      <c r="H81" s="9">
        <v>116</v>
      </c>
      <c r="I81" s="9" t="s">
        <v>475</v>
      </c>
      <c r="J81" s="9" t="s">
        <v>95</v>
      </c>
      <c r="K81" s="9" t="s">
        <v>14</v>
      </c>
      <c r="L81" s="9">
        <v>83</v>
      </c>
      <c r="M81" s="9">
        <v>33</v>
      </c>
      <c r="N81" s="9">
        <v>83</v>
      </c>
      <c r="O81" s="9">
        <v>23</v>
      </c>
      <c r="P81" s="12">
        <f t="shared" si="4"/>
        <v>0.91379310344827591</v>
      </c>
      <c r="Q81" s="9"/>
      <c r="R81" s="9"/>
      <c r="S81" s="9"/>
      <c r="T81" s="9" t="s">
        <v>368</v>
      </c>
    </row>
    <row r="82" spans="1:20" ht="147" thickBot="1" x14ac:dyDescent="0.25">
      <c r="A82" s="9" t="s">
        <v>474</v>
      </c>
      <c r="B82" s="9" t="s">
        <v>362</v>
      </c>
      <c r="C82" s="9" t="s">
        <v>92</v>
      </c>
      <c r="D82" s="6" t="s">
        <v>399</v>
      </c>
      <c r="E82" s="9" t="s">
        <v>43</v>
      </c>
      <c r="F82" s="9" t="s">
        <v>12</v>
      </c>
      <c r="G82" s="9" t="s">
        <v>400</v>
      </c>
      <c r="H82" s="12">
        <v>1</v>
      </c>
      <c r="I82" s="9" t="s">
        <v>43</v>
      </c>
      <c r="J82" s="9" t="s">
        <v>364</v>
      </c>
      <c r="K82" s="9" t="s">
        <v>14</v>
      </c>
      <c r="L82" s="12">
        <v>0.5</v>
      </c>
      <c r="M82" s="12">
        <v>0.5</v>
      </c>
      <c r="N82" s="12">
        <v>0.5</v>
      </c>
      <c r="O82" s="12">
        <v>0.5</v>
      </c>
      <c r="P82" s="12">
        <f t="shared" si="4"/>
        <v>1</v>
      </c>
      <c r="Q82" s="9"/>
      <c r="R82" s="9"/>
      <c r="S82" s="9"/>
      <c r="T82" s="9" t="s">
        <v>368</v>
      </c>
    </row>
    <row r="83" spans="1:20" ht="102" thickBot="1" x14ac:dyDescent="0.25">
      <c r="A83" s="9" t="s">
        <v>476</v>
      </c>
      <c r="B83" s="9">
        <v>2</v>
      </c>
      <c r="C83" s="9" t="s">
        <v>419</v>
      </c>
      <c r="D83" s="9" t="s">
        <v>420</v>
      </c>
      <c r="E83" s="9" t="s">
        <v>25</v>
      </c>
      <c r="F83" s="9" t="s">
        <v>16</v>
      </c>
      <c r="G83" s="9" t="s">
        <v>115</v>
      </c>
      <c r="H83" s="59">
        <v>108</v>
      </c>
      <c r="I83" s="44" t="s">
        <v>421</v>
      </c>
      <c r="J83" s="44" t="s">
        <v>422</v>
      </c>
      <c r="K83" s="44" t="s">
        <v>14</v>
      </c>
      <c r="L83" s="46">
        <v>5</v>
      </c>
      <c r="M83" s="46">
        <v>50</v>
      </c>
      <c r="N83" s="43">
        <v>6</v>
      </c>
      <c r="O83" s="43">
        <v>51</v>
      </c>
      <c r="P83" s="53">
        <f>(N83+O83+N84+O84+N85+O85+N86+O86+N87+O87)/(L83+M83+L84+M84+L85+M85+L86+M86+L87+M87)</f>
        <v>0.90740740740740744</v>
      </c>
      <c r="Q83" s="9"/>
      <c r="R83" s="9"/>
      <c r="S83" s="9"/>
      <c r="T83" s="9" t="s">
        <v>423</v>
      </c>
    </row>
    <row r="84" spans="1:20" ht="102" thickBot="1" x14ac:dyDescent="0.25">
      <c r="A84" s="9" t="s">
        <v>476</v>
      </c>
      <c r="B84" s="9">
        <v>2</v>
      </c>
      <c r="C84" s="9" t="s">
        <v>419</v>
      </c>
      <c r="D84" s="9" t="s">
        <v>420</v>
      </c>
      <c r="E84" s="9" t="s">
        <v>25</v>
      </c>
      <c r="F84" s="9" t="s">
        <v>16</v>
      </c>
      <c r="G84" s="9" t="s">
        <v>115</v>
      </c>
      <c r="H84" s="60"/>
      <c r="I84" s="44" t="s">
        <v>424</v>
      </c>
      <c r="J84" s="44" t="s">
        <v>425</v>
      </c>
      <c r="K84" s="44" t="s">
        <v>18</v>
      </c>
      <c r="L84" s="46">
        <v>2</v>
      </c>
      <c r="M84" s="47">
        <v>0</v>
      </c>
      <c r="N84" s="43">
        <v>2</v>
      </c>
      <c r="O84" s="40">
        <v>0</v>
      </c>
      <c r="P84" s="54"/>
      <c r="Q84" s="9"/>
      <c r="R84" s="9"/>
      <c r="S84" s="9"/>
      <c r="T84" s="9" t="s">
        <v>426</v>
      </c>
    </row>
    <row r="85" spans="1:20" ht="102" thickBot="1" x14ac:dyDescent="0.25">
      <c r="A85" s="9" t="s">
        <v>476</v>
      </c>
      <c r="B85" s="9">
        <v>2</v>
      </c>
      <c r="C85" s="9" t="s">
        <v>419</v>
      </c>
      <c r="D85" s="9" t="s">
        <v>420</v>
      </c>
      <c r="E85" s="9" t="s">
        <v>25</v>
      </c>
      <c r="F85" s="9" t="s">
        <v>16</v>
      </c>
      <c r="G85" s="9" t="s">
        <v>115</v>
      </c>
      <c r="H85" s="60"/>
      <c r="I85" s="44" t="s">
        <v>427</v>
      </c>
      <c r="J85" s="44" t="s">
        <v>428</v>
      </c>
      <c r="K85" s="44" t="s">
        <v>14</v>
      </c>
      <c r="L85" s="46">
        <v>11</v>
      </c>
      <c r="M85" s="46">
        <v>17</v>
      </c>
      <c r="N85" s="43">
        <v>12</v>
      </c>
      <c r="O85" s="43">
        <v>8</v>
      </c>
      <c r="P85" s="54"/>
      <c r="Q85" s="9"/>
      <c r="R85" s="9"/>
      <c r="S85" s="9"/>
      <c r="T85" s="9" t="s">
        <v>117</v>
      </c>
    </row>
    <row r="86" spans="1:20" ht="102" thickBot="1" x14ac:dyDescent="0.25">
      <c r="A86" s="9" t="s">
        <v>476</v>
      </c>
      <c r="B86" s="9">
        <v>2</v>
      </c>
      <c r="C86" s="9" t="s">
        <v>419</v>
      </c>
      <c r="D86" s="9" t="s">
        <v>420</v>
      </c>
      <c r="E86" s="9" t="s">
        <v>25</v>
      </c>
      <c r="F86" s="9" t="s">
        <v>16</v>
      </c>
      <c r="G86" s="9" t="s">
        <v>115</v>
      </c>
      <c r="H86" s="60"/>
      <c r="I86" s="44" t="s">
        <v>429</v>
      </c>
      <c r="J86" s="44" t="s">
        <v>430</v>
      </c>
      <c r="K86" s="44" t="s">
        <v>14</v>
      </c>
      <c r="L86" s="46">
        <v>1</v>
      </c>
      <c r="M86" s="46">
        <v>1</v>
      </c>
      <c r="N86" s="43">
        <v>1</v>
      </c>
      <c r="O86" s="43">
        <v>1</v>
      </c>
      <c r="P86" s="54"/>
      <c r="Q86" s="9"/>
      <c r="R86" s="9"/>
      <c r="S86" s="9"/>
      <c r="T86" s="9" t="s">
        <v>431</v>
      </c>
    </row>
    <row r="87" spans="1:20" ht="102" thickBot="1" x14ac:dyDescent="0.25">
      <c r="A87" s="9" t="s">
        <v>476</v>
      </c>
      <c r="B87" s="9">
        <v>2</v>
      </c>
      <c r="C87" s="9" t="s">
        <v>419</v>
      </c>
      <c r="D87" s="9" t="s">
        <v>420</v>
      </c>
      <c r="E87" s="9" t="s">
        <v>25</v>
      </c>
      <c r="F87" s="9" t="s">
        <v>16</v>
      </c>
      <c r="G87" s="9" t="s">
        <v>115</v>
      </c>
      <c r="H87" s="61"/>
      <c r="I87" s="44" t="s">
        <v>432</v>
      </c>
      <c r="J87" s="44" t="s">
        <v>430</v>
      </c>
      <c r="K87" s="44" t="s">
        <v>14</v>
      </c>
      <c r="L87" s="46">
        <v>6</v>
      </c>
      <c r="M87" s="46">
        <v>15</v>
      </c>
      <c r="N87" s="43">
        <v>6</v>
      </c>
      <c r="O87" s="43">
        <v>11</v>
      </c>
      <c r="P87" s="55"/>
      <c r="Q87" s="9"/>
      <c r="R87" s="9"/>
      <c r="S87" s="9"/>
      <c r="T87" s="9" t="s">
        <v>433</v>
      </c>
    </row>
    <row r="88" spans="1:20" ht="113.25" thickBot="1" x14ac:dyDescent="0.25">
      <c r="A88" s="9" t="s">
        <v>476</v>
      </c>
      <c r="B88" s="9">
        <v>2</v>
      </c>
      <c r="C88" s="9" t="s">
        <v>419</v>
      </c>
      <c r="D88" s="6" t="s">
        <v>434</v>
      </c>
      <c r="E88" s="9" t="s">
        <v>435</v>
      </c>
      <c r="F88" s="9" t="s">
        <v>12</v>
      </c>
      <c r="G88" s="9" t="s">
        <v>116</v>
      </c>
      <c r="H88" s="12">
        <v>1</v>
      </c>
      <c r="I88" s="9" t="s">
        <v>436</v>
      </c>
      <c r="J88" s="9" t="s">
        <v>120</v>
      </c>
      <c r="K88" s="9" t="s">
        <v>14</v>
      </c>
      <c r="L88" s="12">
        <v>0.5</v>
      </c>
      <c r="M88" s="12">
        <v>0.5</v>
      </c>
      <c r="N88" s="12">
        <v>0.45</v>
      </c>
      <c r="O88" s="12">
        <v>0.55000000000000004</v>
      </c>
      <c r="P88" s="12">
        <f t="shared" si="4"/>
        <v>1</v>
      </c>
      <c r="Q88" s="9"/>
      <c r="R88" s="9"/>
      <c r="S88" s="9"/>
      <c r="T88" s="9" t="s">
        <v>117</v>
      </c>
    </row>
    <row r="89" spans="1:20" ht="214.5" thickBot="1" x14ac:dyDescent="0.25">
      <c r="A89" s="9" t="s">
        <v>476</v>
      </c>
      <c r="B89" s="9">
        <v>2</v>
      </c>
      <c r="C89" s="9" t="s">
        <v>419</v>
      </c>
      <c r="D89" s="6" t="s">
        <v>437</v>
      </c>
      <c r="E89" s="9" t="s">
        <v>118</v>
      </c>
      <c r="F89" s="9" t="s">
        <v>12</v>
      </c>
      <c r="G89" s="9" t="s">
        <v>119</v>
      </c>
      <c r="H89" s="12">
        <v>1</v>
      </c>
      <c r="I89" s="9" t="s">
        <v>438</v>
      </c>
      <c r="J89" s="9" t="s">
        <v>120</v>
      </c>
      <c r="K89" s="9" t="s">
        <v>14</v>
      </c>
      <c r="L89" s="12">
        <v>0.4</v>
      </c>
      <c r="M89" s="12">
        <v>0.6</v>
      </c>
      <c r="N89" s="12">
        <v>0.35</v>
      </c>
      <c r="O89" s="12">
        <v>0.55000000000000004</v>
      </c>
      <c r="P89" s="12">
        <f t="shared" si="4"/>
        <v>0.9</v>
      </c>
      <c r="Q89" s="9"/>
      <c r="R89" s="9"/>
      <c r="S89" s="9"/>
      <c r="T89" s="9" t="s">
        <v>117</v>
      </c>
    </row>
    <row r="90" spans="1:20" ht="64.5" customHeight="1" thickBot="1" x14ac:dyDescent="0.25">
      <c r="A90" s="9" t="s">
        <v>476</v>
      </c>
      <c r="B90" s="9">
        <v>5</v>
      </c>
      <c r="C90" s="9" t="s">
        <v>103</v>
      </c>
      <c r="D90" s="6" t="s">
        <v>439</v>
      </c>
      <c r="E90" s="9" t="s">
        <v>105</v>
      </c>
      <c r="F90" s="9" t="s">
        <v>16</v>
      </c>
      <c r="G90" s="9" t="s">
        <v>122</v>
      </c>
      <c r="H90" s="9">
        <v>21</v>
      </c>
      <c r="I90" s="9" t="s">
        <v>440</v>
      </c>
      <c r="J90" s="9" t="s">
        <v>120</v>
      </c>
      <c r="K90" s="9" t="s">
        <v>14</v>
      </c>
      <c r="L90" s="9">
        <v>12</v>
      </c>
      <c r="M90" s="9">
        <v>9</v>
      </c>
      <c r="N90" s="9">
        <v>9</v>
      </c>
      <c r="O90" s="9">
        <v>10</v>
      </c>
      <c r="P90" s="12">
        <f t="shared" si="4"/>
        <v>0.90476190476190477</v>
      </c>
      <c r="Q90" s="9"/>
      <c r="R90" s="9"/>
      <c r="S90" s="9"/>
      <c r="T90" s="9" t="s">
        <v>423</v>
      </c>
    </row>
    <row r="91" spans="1:20" ht="180.75" thickBot="1" x14ac:dyDescent="0.25">
      <c r="A91" s="9" t="s">
        <v>476</v>
      </c>
      <c r="B91" s="9">
        <v>14</v>
      </c>
      <c r="C91" s="9" t="s">
        <v>393</v>
      </c>
      <c r="D91" s="6" t="s">
        <v>441</v>
      </c>
      <c r="E91" s="9" t="s">
        <v>442</v>
      </c>
      <c r="F91" s="9" t="s">
        <v>12</v>
      </c>
      <c r="G91" s="9" t="s">
        <v>121</v>
      </c>
      <c r="H91" s="12">
        <v>0.95</v>
      </c>
      <c r="I91" s="9" t="s">
        <v>443</v>
      </c>
      <c r="J91" s="9" t="s">
        <v>444</v>
      </c>
      <c r="K91" s="9" t="s">
        <v>14</v>
      </c>
      <c r="L91" s="12">
        <v>0.55000000000000004</v>
      </c>
      <c r="M91" s="12">
        <v>0.4</v>
      </c>
      <c r="N91" s="12">
        <v>0.5</v>
      </c>
      <c r="O91" s="12">
        <v>0.4</v>
      </c>
      <c r="P91" s="12">
        <f t="shared" si="4"/>
        <v>0.94736842105263153</v>
      </c>
      <c r="Q91" s="9"/>
      <c r="R91" s="9"/>
      <c r="S91" s="9"/>
      <c r="T91" s="9" t="s">
        <v>445</v>
      </c>
    </row>
    <row r="92" spans="1:20" ht="135.75" thickBot="1" x14ac:dyDescent="0.25">
      <c r="A92" s="9" t="s">
        <v>476</v>
      </c>
      <c r="B92" s="9" t="s">
        <v>446</v>
      </c>
      <c r="C92" s="9" t="s">
        <v>103</v>
      </c>
      <c r="D92" s="6" t="s">
        <v>447</v>
      </c>
      <c r="E92" s="9" t="s">
        <v>22</v>
      </c>
      <c r="F92" s="9" t="s">
        <v>16</v>
      </c>
      <c r="G92" s="9" t="s">
        <v>448</v>
      </c>
      <c r="H92" s="9">
        <v>25</v>
      </c>
      <c r="I92" s="9" t="s">
        <v>449</v>
      </c>
      <c r="J92" s="9" t="s">
        <v>120</v>
      </c>
      <c r="K92" s="9" t="s">
        <v>14</v>
      </c>
      <c r="L92" s="9">
        <v>12</v>
      </c>
      <c r="M92" s="9">
        <v>13</v>
      </c>
      <c r="N92" s="9">
        <v>12</v>
      </c>
      <c r="O92" s="9">
        <v>13</v>
      </c>
      <c r="P92" s="12">
        <f t="shared" si="4"/>
        <v>1</v>
      </c>
      <c r="Q92" s="9"/>
      <c r="R92" s="9"/>
      <c r="S92" s="9"/>
      <c r="T92" s="9" t="s">
        <v>450</v>
      </c>
    </row>
    <row r="93" spans="1:20" ht="237" thickBot="1" x14ac:dyDescent="0.25">
      <c r="A93" s="9" t="s">
        <v>476</v>
      </c>
      <c r="B93" s="9" t="s">
        <v>451</v>
      </c>
      <c r="C93" s="9" t="s">
        <v>92</v>
      </c>
      <c r="D93" s="6" t="s">
        <v>452</v>
      </c>
      <c r="E93" s="9" t="s">
        <v>453</v>
      </c>
      <c r="F93" s="9" t="s">
        <v>16</v>
      </c>
      <c r="G93" s="9" t="s">
        <v>454</v>
      </c>
      <c r="H93" s="9">
        <v>992</v>
      </c>
      <c r="I93" s="9" t="s">
        <v>455</v>
      </c>
      <c r="J93" s="9" t="s">
        <v>120</v>
      </c>
      <c r="K93" s="9" t="s">
        <v>14</v>
      </c>
      <c r="L93" s="9">
        <v>546</v>
      </c>
      <c r="M93" s="9">
        <v>446</v>
      </c>
      <c r="N93" s="9">
        <v>534</v>
      </c>
      <c r="O93" s="9">
        <v>655</v>
      </c>
      <c r="P93" s="12">
        <f t="shared" si="4"/>
        <v>1.1985887096774193</v>
      </c>
      <c r="Q93" s="9" t="s">
        <v>456</v>
      </c>
      <c r="R93" s="9" t="s">
        <v>457</v>
      </c>
      <c r="S93" s="9"/>
      <c r="T93" s="9" t="s">
        <v>458</v>
      </c>
    </row>
    <row r="94" spans="1:20" ht="135.75" thickBot="1" x14ac:dyDescent="0.25">
      <c r="A94" s="9" t="s">
        <v>476</v>
      </c>
      <c r="B94" s="9" t="s">
        <v>451</v>
      </c>
      <c r="C94" s="9" t="s">
        <v>459</v>
      </c>
      <c r="D94" s="6" t="s">
        <v>460</v>
      </c>
      <c r="E94" s="9" t="s">
        <v>96</v>
      </c>
      <c r="F94" s="9" t="s">
        <v>16</v>
      </c>
      <c r="G94" s="9" t="s">
        <v>461</v>
      </c>
      <c r="H94" s="9">
        <v>100</v>
      </c>
      <c r="I94" s="9" t="s">
        <v>462</v>
      </c>
      <c r="J94" s="9" t="s">
        <v>120</v>
      </c>
      <c r="K94" s="9" t="s">
        <v>14</v>
      </c>
      <c r="L94" s="9">
        <v>55</v>
      </c>
      <c r="M94" s="9">
        <v>45</v>
      </c>
      <c r="N94" s="9">
        <v>49</v>
      </c>
      <c r="O94" s="9">
        <v>67</v>
      </c>
      <c r="P94" s="12">
        <f t="shared" si="4"/>
        <v>1.1599999999999999</v>
      </c>
      <c r="Q94" s="9" t="s">
        <v>463</v>
      </c>
      <c r="R94" s="9" t="s">
        <v>464</v>
      </c>
      <c r="S94" s="9"/>
      <c r="T94" s="9" t="s">
        <v>458</v>
      </c>
    </row>
    <row r="95" spans="1:20" ht="153.75" customHeight="1" thickBot="1" x14ac:dyDescent="0.25">
      <c r="A95" s="9" t="s">
        <v>476</v>
      </c>
      <c r="B95" s="9" t="s">
        <v>465</v>
      </c>
      <c r="C95" s="9" t="s">
        <v>466</v>
      </c>
      <c r="D95" s="6" t="s">
        <v>467</v>
      </c>
      <c r="E95" s="9" t="s">
        <v>30</v>
      </c>
      <c r="F95" s="9" t="s">
        <v>12</v>
      </c>
      <c r="G95" s="9" t="s">
        <v>468</v>
      </c>
      <c r="H95" s="12">
        <v>0.9</v>
      </c>
      <c r="I95" s="9" t="s">
        <v>70</v>
      </c>
      <c r="J95" s="9" t="s">
        <v>469</v>
      </c>
      <c r="K95" s="9" t="s">
        <v>14</v>
      </c>
      <c r="L95" s="12">
        <v>0.5</v>
      </c>
      <c r="M95" s="12">
        <v>0.4</v>
      </c>
      <c r="N95" s="12">
        <v>0.45</v>
      </c>
      <c r="O95" s="12">
        <v>0.4</v>
      </c>
      <c r="P95" s="12">
        <f t="shared" si="4"/>
        <v>0.94444444444444453</v>
      </c>
      <c r="Q95" s="9"/>
      <c r="R95" s="9"/>
      <c r="S95" s="9"/>
      <c r="T95" s="9" t="s">
        <v>275</v>
      </c>
    </row>
  </sheetData>
  <autoFilter ref="A4:T4"/>
  <mergeCells count="48">
    <mergeCell ref="P69:P70"/>
    <mergeCell ref="H69:H70"/>
    <mergeCell ref="H83:H87"/>
    <mergeCell ref="P83:P87"/>
    <mergeCell ref="P62:P63"/>
    <mergeCell ref="H62:H63"/>
    <mergeCell ref="P66:P67"/>
    <mergeCell ref="H66:H67"/>
    <mergeCell ref="H45:H46"/>
    <mergeCell ref="P45:P46"/>
    <mergeCell ref="H52:H53"/>
    <mergeCell ref="P52:P53"/>
    <mergeCell ref="H56:H59"/>
    <mergeCell ref="P56:P59"/>
    <mergeCell ref="H32:H33"/>
    <mergeCell ref="P32:P33"/>
    <mergeCell ref="H34:H36"/>
    <mergeCell ref="P34:P36"/>
    <mergeCell ref="H38:H39"/>
    <mergeCell ref="P38:P39"/>
    <mergeCell ref="P20:P21"/>
    <mergeCell ref="H20:H21"/>
    <mergeCell ref="H25:H26"/>
    <mergeCell ref="P25:P26"/>
    <mergeCell ref="H29:H30"/>
    <mergeCell ref="P29:P30"/>
    <mergeCell ref="P3:P4"/>
    <mergeCell ref="Q3:Q4"/>
    <mergeCell ref="H8:H16"/>
    <mergeCell ref="P8:P16"/>
    <mergeCell ref="H17:H18"/>
    <mergeCell ref="P17:P18"/>
    <mergeCell ref="R3:R4"/>
    <mergeCell ref="S3:S4"/>
    <mergeCell ref="T3:T4"/>
    <mergeCell ref="A1:T1"/>
    <mergeCell ref="A2:T2"/>
    <mergeCell ref="I3:K3"/>
    <mergeCell ref="L3:M3"/>
    <mergeCell ref="N3:O3"/>
    <mergeCell ref="A3:A4"/>
    <mergeCell ref="B3:B4"/>
    <mergeCell ref="C3:C4"/>
    <mergeCell ref="D3:D4"/>
    <mergeCell ref="E3:E4"/>
    <mergeCell ref="F3:F4"/>
    <mergeCell ref="G3:G4"/>
    <mergeCell ref="H3:H4"/>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1"/>
  <sheetViews>
    <sheetView showGridLines="0" zoomScaleNormal="100" workbookViewId="0">
      <pane ySplit="3" topLeftCell="A4" activePane="bottomLeft" state="frozen"/>
      <selection pane="bottomLeft" activeCell="A4" sqref="A4"/>
    </sheetView>
  </sheetViews>
  <sheetFormatPr baseColWidth="10" defaultRowHeight="15" x14ac:dyDescent="0.25"/>
  <cols>
    <col min="1" max="1" width="11.42578125" style="5"/>
    <col min="2" max="2" width="12.7109375" style="5" customWidth="1"/>
    <col min="3" max="3" width="14.28515625" customWidth="1"/>
    <col min="4" max="4" width="15" customWidth="1"/>
    <col min="5" max="5" width="13.28515625" bestFit="1" customWidth="1"/>
    <col min="6" max="6" width="11.85546875" bestFit="1" customWidth="1"/>
    <col min="7" max="7" width="13" bestFit="1" customWidth="1"/>
    <col min="8" max="8" width="12.7109375" customWidth="1"/>
    <col min="9" max="9" width="14" customWidth="1"/>
    <col min="10" max="10" width="11.85546875" bestFit="1" customWidth="1"/>
    <col min="11" max="11" width="21" customWidth="1"/>
  </cols>
  <sheetData>
    <row r="1" spans="1:19" ht="18" x14ac:dyDescent="0.25">
      <c r="A1" s="49" t="s">
        <v>489</v>
      </c>
      <c r="B1" s="49"/>
      <c r="C1" s="49"/>
      <c r="D1" s="49"/>
      <c r="E1" s="49"/>
      <c r="F1" s="49"/>
      <c r="G1" s="49"/>
      <c r="H1" s="49"/>
      <c r="I1" s="49"/>
      <c r="J1" s="49"/>
      <c r="K1" s="49"/>
      <c r="L1" s="13"/>
      <c r="M1" s="13"/>
      <c r="N1" s="13"/>
      <c r="O1" s="13"/>
      <c r="P1" s="13"/>
      <c r="Q1" s="13"/>
      <c r="R1" s="13"/>
      <c r="S1" s="13"/>
    </row>
    <row r="2" spans="1:19" s="2" customFormat="1" ht="27" customHeight="1" thickBot="1" x14ac:dyDescent="0.3">
      <c r="A2" s="49" t="s">
        <v>133</v>
      </c>
      <c r="B2" s="49"/>
      <c r="C2" s="49"/>
      <c r="D2" s="49"/>
      <c r="E2" s="49"/>
      <c r="F2" s="49"/>
      <c r="G2" s="49"/>
      <c r="H2" s="49"/>
      <c r="I2" s="49"/>
      <c r="J2" s="49"/>
      <c r="K2" s="49"/>
      <c r="L2"/>
      <c r="M2"/>
      <c r="N2"/>
      <c r="O2"/>
      <c r="P2"/>
      <c r="Q2"/>
      <c r="R2"/>
      <c r="S2"/>
    </row>
    <row r="3" spans="1:19" ht="23.25" thickBot="1" x14ac:dyDescent="0.3">
      <c r="A3" s="3" t="s">
        <v>91</v>
      </c>
      <c r="B3" s="3" t="s">
        <v>79</v>
      </c>
      <c r="C3" s="3" t="s">
        <v>80</v>
      </c>
      <c r="D3" s="3" t="s">
        <v>81</v>
      </c>
      <c r="E3" s="3" t="s">
        <v>82</v>
      </c>
      <c r="F3" s="3" t="s">
        <v>83</v>
      </c>
      <c r="G3" s="3" t="s">
        <v>84</v>
      </c>
      <c r="H3" s="3" t="s">
        <v>85</v>
      </c>
      <c r="I3" s="3" t="s">
        <v>86</v>
      </c>
      <c r="J3" s="3" t="s">
        <v>87</v>
      </c>
      <c r="K3" s="3" t="s">
        <v>88</v>
      </c>
      <c r="L3" s="2"/>
      <c r="M3" s="2"/>
      <c r="N3" s="2"/>
      <c r="O3" s="2"/>
      <c r="P3" s="2"/>
      <c r="Q3" s="2"/>
      <c r="R3" s="2"/>
      <c r="S3" s="2"/>
    </row>
    <row r="4" spans="1:19" ht="15.75" thickBot="1" x14ac:dyDescent="0.3">
      <c r="A4" s="10" t="s">
        <v>470</v>
      </c>
      <c r="B4" s="10" t="s">
        <v>13</v>
      </c>
      <c r="C4" s="19" t="s">
        <v>80</v>
      </c>
      <c r="D4" s="20">
        <v>27795070</v>
      </c>
      <c r="E4" s="20">
        <v>27876100</v>
      </c>
      <c r="F4" s="21">
        <v>0</v>
      </c>
      <c r="G4" s="21">
        <v>0</v>
      </c>
      <c r="H4" s="21">
        <v>0</v>
      </c>
      <c r="I4" s="21">
        <v>0</v>
      </c>
      <c r="J4" s="21">
        <v>0</v>
      </c>
      <c r="K4" s="22">
        <f>SUM(D4:J4)</f>
        <v>55671170</v>
      </c>
    </row>
    <row r="5" spans="1:19" ht="15.75" thickBot="1" x14ac:dyDescent="0.3">
      <c r="A5" s="10" t="s">
        <v>470</v>
      </c>
      <c r="B5" s="10" t="s">
        <v>13</v>
      </c>
      <c r="C5" s="19" t="s">
        <v>89</v>
      </c>
      <c r="D5" s="20">
        <v>27378773.249999996</v>
      </c>
      <c r="E5" s="20">
        <v>20731567.940000001</v>
      </c>
      <c r="F5" s="21">
        <v>0</v>
      </c>
      <c r="G5" s="21">
        <v>0</v>
      </c>
      <c r="H5" s="21">
        <v>0</v>
      </c>
      <c r="I5" s="21">
        <v>0</v>
      </c>
      <c r="J5" s="21">
        <v>0</v>
      </c>
      <c r="K5" s="22">
        <f>SUM(D5:J5)</f>
        <v>48110341.189999998</v>
      </c>
    </row>
    <row r="6" spans="1:19" ht="15.75" thickBot="1" x14ac:dyDescent="0.3">
      <c r="A6" s="23" t="s">
        <v>470</v>
      </c>
      <c r="B6" s="23" t="s">
        <v>13</v>
      </c>
      <c r="C6" s="24" t="s">
        <v>349</v>
      </c>
      <c r="D6" s="25">
        <f>D5/D4</f>
        <v>0.98502264070570777</v>
      </c>
      <c r="E6" s="25">
        <f t="shared" ref="E6:K6" si="0">E5/E4</f>
        <v>0.74370403105168947</v>
      </c>
      <c r="F6" s="26">
        <v>0</v>
      </c>
      <c r="G6" s="26">
        <v>0</v>
      </c>
      <c r="H6" s="26">
        <v>0</v>
      </c>
      <c r="I6" s="26">
        <v>0</v>
      </c>
      <c r="J6" s="26">
        <v>0</v>
      </c>
      <c r="K6" s="27">
        <f t="shared" si="0"/>
        <v>0.86418771493395952</v>
      </c>
    </row>
    <row r="7" spans="1:19" ht="15.75" thickBot="1" x14ac:dyDescent="0.3">
      <c r="A7" s="10" t="s">
        <v>470</v>
      </c>
      <c r="B7" s="10" t="s">
        <v>17</v>
      </c>
      <c r="C7" s="19" t="s">
        <v>80</v>
      </c>
      <c r="D7" s="28">
        <v>359570366</v>
      </c>
      <c r="E7" s="28">
        <v>1423400</v>
      </c>
      <c r="F7" s="28">
        <v>0</v>
      </c>
      <c r="G7" s="28">
        <v>3399535</v>
      </c>
      <c r="H7" s="28">
        <v>0</v>
      </c>
      <c r="I7" s="28">
        <v>0</v>
      </c>
      <c r="J7" s="28">
        <v>5512746</v>
      </c>
      <c r="K7" s="22">
        <f t="shared" ref="K7:K8" si="1">SUM(D7:J7)</f>
        <v>369906047</v>
      </c>
    </row>
    <row r="8" spans="1:19" ht="15.75" thickBot="1" x14ac:dyDescent="0.3">
      <c r="A8" s="10" t="s">
        <v>470</v>
      </c>
      <c r="B8" s="10" t="s">
        <v>17</v>
      </c>
      <c r="C8" s="19" t="s">
        <v>89</v>
      </c>
      <c r="D8" s="28">
        <v>355824775.71999997</v>
      </c>
      <c r="E8" s="28">
        <v>359055</v>
      </c>
      <c r="F8" s="28">
        <v>0</v>
      </c>
      <c r="G8" s="28">
        <v>3079530.99</v>
      </c>
      <c r="H8" s="28">
        <v>0</v>
      </c>
      <c r="I8" s="28">
        <v>0</v>
      </c>
      <c r="J8" s="28">
        <v>0</v>
      </c>
      <c r="K8" s="22">
        <f t="shared" si="1"/>
        <v>359263361.70999998</v>
      </c>
    </row>
    <row r="9" spans="1:19" ht="15.75" thickBot="1" x14ac:dyDescent="0.3">
      <c r="A9" s="23" t="s">
        <v>470</v>
      </c>
      <c r="B9" s="23" t="s">
        <v>17</v>
      </c>
      <c r="C9" s="24" t="s">
        <v>349</v>
      </c>
      <c r="D9" s="25">
        <f>D8/D7</f>
        <v>0.98958315079836134</v>
      </c>
      <c r="E9" s="25">
        <f t="shared" ref="E9" si="2">E8/E7</f>
        <v>0.25225165097653507</v>
      </c>
      <c r="F9" s="26">
        <v>0</v>
      </c>
      <c r="G9" s="25">
        <f t="shared" ref="G9" si="3">G8/G7</f>
        <v>0.90586829963509718</v>
      </c>
      <c r="H9" s="26">
        <v>0</v>
      </c>
      <c r="I9" s="26">
        <v>0</v>
      </c>
      <c r="J9" s="25">
        <f t="shared" ref="J9:K24" si="4">J8/J7</f>
        <v>0</v>
      </c>
      <c r="K9" s="25">
        <f t="shared" si="4"/>
        <v>0.97122867988692274</v>
      </c>
    </row>
    <row r="10" spans="1:19" ht="15.75" thickBot="1" x14ac:dyDescent="0.3">
      <c r="A10" s="10" t="s">
        <v>470</v>
      </c>
      <c r="B10" s="10" t="s">
        <v>19</v>
      </c>
      <c r="C10" s="19" t="s">
        <v>80</v>
      </c>
      <c r="D10" s="28">
        <v>94029938</v>
      </c>
      <c r="E10" s="28">
        <v>31424800</v>
      </c>
      <c r="F10" s="28">
        <v>0</v>
      </c>
      <c r="G10" s="21">
        <v>0</v>
      </c>
      <c r="H10" s="21">
        <v>0</v>
      </c>
      <c r="I10" s="21">
        <v>0</v>
      </c>
      <c r="J10" s="21">
        <v>0</v>
      </c>
      <c r="K10" s="22">
        <f t="shared" ref="K10:K11" si="5">SUM(D10:J10)</f>
        <v>125454738</v>
      </c>
    </row>
    <row r="11" spans="1:19" ht="15.75" thickBot="1" x14ac:dyDescent="0.3">
      <c r="A11" s="10" t="s">
        <v>470</v>
      </c>
      <c r="B11" s="10" t="s">
        <v>19</v>
      </c>
      <c r="C11" s="19" t="s">
        <v>89</v>
      </c>
      <c r="D11" s="28">
        <v>91161446.260000005</v>
      </c>
      <c r="E11" s="28">
        <v>12767475</v>
      </c>
      <c r="F11" s="28">
        <v>0</v>
      </c>
      <c r="G11" s="21">
        <v>0</v>
      </c>
      <c r="H11" s="21">
        <v>0</v>
      </c>
      <c r="I11" s="21">
        <v>0</v>
      </c>
      <c r="J11" s="21">
        <v>0</v>
      </c>
      <c r="K11" s="22">
        <f t="shared" si="5"/>
        <v>103928921.26000001</v>
      </c>
    </row>
    <row r="12" spans="1:19" ht="15.75" thickBot="1" x14ac:dyDescent="0.3">
      <c r="A12" s="23" t="s">
        <v>470</v>
      </c>
      <c r="B12" s="23" t="s">
        <v>19</v>
      </c>
      <c r="C12" s="24" t="s">
        <v>349</v>
      </c>
      <c r="D12" s="25">
        <f>D11/D10</f>
        <v>0.96949384631094837</v>
      </c>
      <c r="E12" s="25">
        <f t="shared" ref="E12" si="6">E11/E10</f>
        <v>0.40628659530052696</v>
      </c>
      <c r="F12" s="26">
        <v>0</v>
      </c>
      <c r="G12" s="26">
        <v>0</v>
      </c>
      <c r="H12" s="26">
        <v>0</v>
      </c>
      <c r="I12" s="26">
        <v>0</v>
      </c>
      <c r="J12" s="26">
        <v>0</v>
      </c>
      <c r="K12" s="25">
        <f t="shared" si="4"/>
        <v>0.82841766613868351</v>
      </c>
    </row>
    <row r="13" spans="1:19" ht="15.75" thickBot="1" x14ac:dyDescent="0.3">
      <c r="A13" s="10" t="s">
        <v>470</v>
      </c>
      <c r="B13" s="10" t="s">
        <v>20</v>
      </c>
      <c r="C13" s="19" t="s">
        <v>80</v>
      </c>
      <c r="D13" s="28">
        <v>89802166</v>
      </c>
      <c r="E13" s="28">
        <v>19150000</v>
      </c>
      <c r="F13" s="28">
        <v>0</v>
      </c>
      <c r="G13" s="28">
        <v>0</v>
      </c>
      <c r="H13" s="28">
        <v>5000000</v>
      </c>
      <c r="I13" s="21">
        <v>0</v>
      </c>
      <c r="J13" s="21">
        <v>0</v>
      </c>
      <c r="K13" s="22">
        <f t="shared" ref="K13:K14" si="7">SUM(D13:J13)</f>
        <v>113952166</v>
      </c>
    </row>
    <row r="14" spans="1:19" ht="15.75" thickBot="1" x14ac:dyDescent="0.3">
      <c r="A14" s="10" t="s">
        <v>470</v>
      </c>
      <c r="B14" s="10" t="s">
        <v>20</v>
      </c>
      <c r="C14" s="19" t="s">
        <v>89</v>
      </c>
      <c r="D14" s="28">
        <v>86261792.199999988</v>
      </c>
      <c r="E14" s="28">
        <v>12661359</v>
      </c>
      <c r="F14" s="28">
        <v>0</v>
      </c>
      <c r="G14" s="28">
        <v>0</v>
      </c>
      <c r="H14" s="28">
        <v>5000000</v>
      </c>
      <c r="I14" s="21">
        <v>0</v>
      </c>
      <c r="J14" s="21">
        <v>0</v>
      </c>
      <c r="K14" s="22">
        <f t="shared" si="7"/>
        <v>103923151.19999999</v>
      </c>
    </row>
    <row r="15" spans="1:19" ht="15.75" thickBot="1" x14ac:dyDescent="0.3">
      <c r="A15" s="23" t="s">
        <v>470</v>
      </c>
      <c r="B15" s="23" t="s">
        <v>20</v>
      </c>
      <c r="C15" s="24" t="s">
        <v>349</v>
      </c>
      <c r="D15" s="25">
        <f>D14/D13</f>
        <v>0.96057585292541814</v>
      </c>
      <c r="E15" s="25">
        <f t="shared" ref="E15" si="8">E14/E13</f>
        <v>0.6611675718015666</v>
      </c>
      <c r="F15" s="26">
        <v>0</v>
      </c>
      <c r="G15" s="26">
        <v>0</v>
      </c>
      <c r="H15" s="25">
        <f t="shared" ref="H15" si="9">H14/H13</f>
        <v>1</v>
      </c>
      <c r="I15" s="26">
        <v>0</v>
      </c>
      <c r="J15" s="26">
        <v>0</v>
      </c>
      <c r="K15" s="25">
        <f t="shared" si="4"/>
        <v>0.91198925696594468</v>
      </c>
    </row>
    <row r="16" spans="1:19" ht="15.75" thickBot="1" x14ac:dyDescent="0.3">
      <c r="A16" s="10" t="s">
        <v>470</v>
      </c>
      <c r="B16" s="10" t="s">
        <v>23</v>
      </c>
      <c r="C16" s="19" t="s">
        <v>80</v>
      </c>
      <c r="D16" s="28">
        <v>15530974</v>
      </c>
      <c r="E16" s="28">
        <v>25000</v>
      </c>
      <c r="F16" s="21">
        <v>0</v>
      </c>
      <c r="G16" s="21">
        <v>0</v>
      </c>
      <c r="H16" s="21">
        <v>0</v>
      </c>
      <c r="I16" s="21">
        <v>0</v>
      </c>
      <c r="J16" s="21">
        <v>0</v>
      </c>
      <c r="K16" s="22">
        <f t="shared" ref="K16:K17" si="10">SUM(D16:J16)</f>
        <v>15555974</v>
      </c>
    </row>
    <row r="17" spans="1:11" ht="15.75" thickBot="1" x14ac:dyDescent="0.3">
      <c r="A17" s="10" t="s">
        <v>470</v>
      </c>
      <c r="B17" s="10" t="s">
        <v>23</v>
      </c>
      <c r="C17" s="19" t="s">
        <v>89</v>
      </c>
      <c r="D17" s="28">
        <v>14840378.57</v>
      </c>
      <c r="E17" s="28">
        <v>0</v>
      </c>
      <c r="F17" s="21">
        <v>0</v>
      </c>
      <c r="G17" s="21">
        <v>0</v>
      </c>
      <c r="H17" s="21">
        <v>0</v>
      </c>
      <c r="I17" s="21">
        <v>0</v>
      </c>
      <c r="J17" s="21">
        <v>0</v>
      </c>
      <c r="K17" s="22">
        <f t="shared" si="10"/>
        <v>14840378.57</v>
      </c>
    </row>
    <row r="18" spans="1:11" ht="15.75" thickBot="1" x14ac:dyDescent="0.3">
      <c r="A18" s="23" t="s">
        <v>470</v>
      </c>
      <c r="B18" s="23" t="s">
        <v>23</v>
      </c>
      <c r="C18" s="24" t="s">
        <v>349</v>
      </c>
      <c r="D18" s="25">
        <f>D17/D16</f>
        <v>0.95553431291559698</v>
      </c>
      <c r="E18" s="25">
        <f t="shared" ref="E18" si="11">E17/E16</f>
        <v>0</v>
      </c>
      <c r="F18" s="26">
        <v>0</v>
      </c>
      <c r="G18" s="26">
        <v>0</v>
      </c>
      <c r="H18" s="26">
        <v>0</v>
      </c>
      <c r="I18" s="26">
        <v>0</v>
      </c>
      <c r="J18" s="26">
        <v>0</v>
      </c>
      <c r="K18" s="25">
        <f t="shared" si="4"/>
        <v>0.95399867407852446</v>
      </c>
    </row>
    <row r="19" spans="1:11" ht="15.75" thickBot="1" x14ac:dyDescent="0.3">
      <c r="A19" s="10" t="s">
        <v>470</v>
      </c>
      <c r="B19" s="10" t="s">
        <v>26</v>
      </c>
      <c r="C19" s="19" t="s">
        <v>80</v>
      </c>
      <c r="D19" s="28">
        <v>42574576</v>
      </c>
      <c r="E19" s="21">
        <v>0</v>
      </c>
      <c r="F19" s="21">
        <v>0</v>
      </c>
      <c r="G19" s="21">
        <v>0</v>
      </c>
      <c r="H19" s="21">
        <v>0</v>
      </c>
      <c r="I19" s="21">
        <v>0</v>
      </c>
      <c r="J19" s="21">
        <v>0</v>
      </c>
      <c r="K19" s="22">
        <f t="shared" ref="K19:K20" si="12">SUM(D19:J19)</f>
        <v>42574576</v>
      </c>
    </row>
    <row r="20" spans="1:11" ht="15.75" thickBot="1" x14ac:dyDescent="0.3">
      <c r="A20" s="10" t="s">
        <v>470</v>
      </c>
      <c r="B20" s="10" t="s">
        <v>26</v>
      </c>
      <c r="C20" s="19" t="s">
        <v>89</v>
      </c>
      <c r="D20" s="28">
        <v>40867249.200000003</v>
      </c>
      <c r="E20" s="21">
        <v>0</v>
      </c>
      <c r="F20" s="21">
        <v>0</v>
      </c>
      <c r="G20" s="21">
        <v>0</v>
      </c>
      <c r="H20" s="21">
        <v>0</v>
      </c>
      <c r="I20" s="21">
        <v>0</v>
      </c>
      <c r="J20" s="21">
        <v>0</v>
      </c>
      <c r="K20" s="22">
        <f t="shared" si="12"/>
        <v>40867249.200000003</v>
      </c>
    </row>
    <row r="21" spans="1:11" ht="15.75" thickBot="1" x14ac:dyDescent="0.3">
      <c r="A21" s="23" t="s">
        <v>470</v>
      </c>
      <c r="B21" s="23" t="s">
        <v>26</v>
      </c>
      <c r="C21" s="24" t="s">
        <v>349</v>
      </c>
      <c r="D21" s="25">
        <f>D20/D19</f>
        <v>0.95989797291228462</v>
      </c>
      <c r="E21" s="26">
        <v>0</v>
      </c>
      <c r="F21" s="26">
        <v>0</v>
      </c>
      <c r="G21" s="26">
        <v>0</v>
      </c>
      <c r="H21" s="26">
        <v>0</v>
      </c>
      <c r="I21" s="26">
        <v>0</v>
      </c>
      <c r="J21" s="26">
        <v>0</v>
      </c>
      <c r="K21" s="25">
        <f t="shared" si="4"/>
        <v>0.95989797291228462</v>
      </c>
    </row>
    <row r="22" spans="1:11" ht="15.75" thickBot="1" x14ac:dyDescent="0.3">
      <c r="A22" s="10" t="s">
        <v>470</v>
      </c>
      <c r="B22" s="10" t="s">
        <v>29</v>
      </c>
      <c r="C22" s="19" t="s">
        <v>80</v>
      </c>
      <c r="D22" s="28">
        <v>145595430</v>
      </c>
      <c r="E22" s="28">
        <v>1400000</v>
      </c>
      <c r="F22" s="28">
        <v>500000</v>
      </c>
      <c r="G22" s="21">
        <v>0</v>
      </c>
      <c r="H22" s="21">
        <v>0</v>
      </c>
      <c r="I22" s="21">
        <v>0</v>
      </c>
      <c r="J22" s="21">
        <v>0</v>
      </c>
      <c r="K22" s="22">
        <f t="shared" ref="K22:K23" si="13">SUM(D22:J22)</f>
        <v>147495430</v>
      </c>
    </row>
    <row r="23" spans="1:11" ht="15.75" thickBot="1" x14ac:dyDescent="0.3">
      <c r="A23" s="10" t="s">
        <v>470</v>
      </c>
      <c r="B23" s="10" t="s">
        <v>29</v>
      </c>
      <c r="C23" s="19" t="s">
        <v>89</v>
      </c>
      <c r="D23" s="28">
        <v>143541714.34</v>
      </c>
      <c r="E23" s="28">
        <v>0</v>
      </c>
      <c r="F23" s="28">
        <v>0</v>
      </c>
      <c r="G23" s="21">
        <v>0</v>
      </c>
      <c r="H23" s="21">
        <v>0</v>
      </c>
      <c r="I23" s="21">
        <v>0</v>
      </c>
      <c r="J23" s="21">
        <v>0</v>
      </c>
      <c r="K23" s="22">
        <f t="shared" si="13"/>
        <v>143541714.34</v>
      </c>
    </row>
    <row r="24" spans="1:11" ht="15.75" thickBot="1" x14ac:dyDescent="0.3">
      <c r="A24" s="23" t="s">
        <v>470</v>
      </c>
      <c r="B24" s="23" t="s">
        <v>29</v>
      </c>
      <c r="C24" s="24" t="s">
        <v>349</v>
      </c>
      <c r="D24" s="25">
        <f>D23/D22</f>
        <v>0.98589436728886337</v>
      </c>
      <c r="E24" s="25">
        <f t="shared" ref="E24" si="14">E23/E22</f>
        <v>0</v>
      </c>
      <c r="F24" s="25">
        <f t="shared" ref="F24" si="15">F23/F22</f>
        <v>0</v>
      </c>
      <c r="G24" s="26">
        <v>0</v>
      </c>
      <c r="H24" s="26">
        <v>0</v>
      </c>
      <c r="I24" s="26">
        <v>0</v>
      </c>
      <c r="J24" s="26">
        <v>0</v>
      </c>
      <c r="K24" s="25">
        <f t="shared" si="4"/>
        <v>0.97319431754597419</v>
      </c>
    </row>
    <row r="25" spans="1:11" ht="15.75" thickBot="1" x14ac:dyDescent="0.3">
      <c r="A25" s="10" t="s">
        <v>470</v>
      </c>
      <c r="B25" s="10" t="s">
        <v>31</v>
      </c>
      <c r="C25" s="19" t="s">
        <v>80</v>
      </c>
      <c r="D25" s="28">
        <v>77822824</v>
      </c>
      <c r="E25" s="21">
        <v>0</v>
      </c>
      <c r="F25" s="21">
        <v>0</v>
      </c>
      <c r="G25" s="21">
        <v>0</v>
      </c>
      <c r="H25" s="21">
        <v>0</v>
      </c>
      <c r="I25" s="21">
        <v>0</v>
      </c>
      <c r="J25" s="21">
        <v>0</v>
      </c>
      <c r="K25" s="22">
        <f t="shared" ref="K25:K26" si="16">SUM(D25:J25)</f>
        <v>77822824</v>
      </c>
    </row>
    <row r="26" spans="1:11" ht="15.75" thickBot="1" x14ac:dyDescent="0.3">
      <c r="A26" s="10" t="s">
        <v>470</v>
      </c>
      <c r="B26" s="10" t="s">
        <v>31</v>
      </c>
      <c r="C26" s="19" t="s">
        <v>89</v>
      </c>
      <c r="D26" s="28">
        <v>77012535.019999996</v>
      </c>
      <c r="E26" s="21">
        <v>0</v>
      </c>
      <c r="F26" s="21">
        <v>0</v>
      </c>
      <c r="G26" s="21">
        <v>0</v>
      </c>
      <c r="H26" s="21">
        <v>0</v>
      </c>
      <c r="I26" s="21">
        <v>0</v>
      </c>
      <c r="J26" s="21">
        <v>0</v>
      </c>
      <c r="K26" s="22">
        <f t="shared" si="16"/>
        <v>77012535.019999996</v>
      </c>
    </row>
    <row r="27" spans="1:11" ht="15.75" thickBot="1" x14ac:dyDescent="0.3">
      <c r="A27" s="23" t="s">
        <v>470</v>
      </c>
      <c r="B27" s="23" t="s">
        <v>31</v>
      </c>
      <c r="C27" s="24" t="s">
        <v>349</v>
      </c>
      <c r="D27" s="25">
        <f>D26/D25</f>
        <v>0.98958802908514343</v>
      </c>
      <c r="E27" s="26">
        <v>0</v>
      </c>
      <c r="F27" s="26">
        <v>0</v>
      </c>
      <c r="G27" s="26">
        <v>0</v>
      </c>
      <c r="H27" s="26">
        <v>0</v>
      </c>
      <c r="I27" s="26">
        <v>0</v>
      </c>
      <c r="J27" s="26">
        <v>0</v>
      </c>
      <c r="K27" s="25">
        <f t="shared" ref="K27:K42" si="17">K26/K25</f>
        <v>0.98958802908514343</v>
      </c>
    </row>
    <row r="28" spans="1:11" ht="15.75" thickBot="1" x14ac:dyDescent="0.3">
      <c r="A28" s="10" t="s">
        <v>470</v>
      </c>
      <c r="B28" s="10" t="s">
        <v>90</v>
      </c>
      <c r="C28" s="19" t="s">
        <v>80</v>
      </c>
      <c r="D28" s="28">
        <v>74443420</v>
      </c>
      <c r="E28" s="28">
        <v>7500000</v>
      </c>
      <c r="F28" s="28">
        <v>0</v>
      </c>
      <c r="G28" s="28">
        <v>68445233.939999998</v>
      </c>
      <c r="H28" s="21">
        <v>0</v>
      </c>
      <c r="I28" s="21">
        <v>0</v>
      </c>
      <c r="J28" s="21">
        <v>0</v>
      </c>
      <c r="K28" s="22">
        <f t="shared" ref="K28:K29" si="18">SUM(D28:J28)</f>
        <v>150388653.94</v>
      </c>
    </row>
    <row r="29" spans="1:11" ht="15.75" thickBot="1" x14ac:dyDescent="0.3">
      <c r="A29" s="10" t="s">
        <v>470</v>
      </c>
      <c r="B29" s="10" t="s">
        <v>90</v>
      </c>
      <c r="C29" s="19" t="s">
        <v>89</v>
      </c>
      <c r="D29" s="28">
        <v>73333842.390000015</v>
      </c>
      <c r="E29" s="28">
        <v>0</v>
      </c>
      <c r="F29" s="28">
        <v>0</v>
      </c>
      <c r="G29" s="28">
        <v>0</v>
      </c>
      <c r="H29" s="21">
        <v>0</v>
      </c>
      <c r="I29" s="21">
        <v>0</v>
      </c>
      <c r="J29" s="21">
        <v>0</v>
      </c>
      <c r="K29" s="22">
        <f t="shared" si="18"/>
        <v>73333842.390000015</v>
      </c>
    </row>
    <row r="30" spans="1:11" ht="15.75" thickBot="1" x14ac:dyDescent="0.3">
      <c r="A30" s="23" t="s">
        <v>470</v>
      </c>
      <c r="B30" s="23" t="s">
        <v>90</v>
      </c>
      <c r="C30" s="24" t="s">
        <v>349</v>
      </c>
      <c r="D30" s="25">
        <f>D29/D28</f>
        <v>0.98509502102402091</v>
      </c>
      <c r="E30" s="25">
        <f t="shared" ref="E30" si="19">E29/E28</f>
        <v>0</v>
      </c>
      <c r="F30" s="26">
        <v>0</v>
      </c>
      <c r="G30" s="25">
        <f t="shared" ref="G30" si="20">G29/G28</f>
        <v>0</v>
      </c>
      <c r="H30" s="26">
        <v>0</v>
      </c>
      <c r="I30" s="26">
        <v>0</v>
      </c>
      <c r="J30" s="26">
        <v>0</v>
      </c>
      <c r="K30" s="25">
        <f t="shared" si="17"/>
        <v>0.48762882350990217</v>
      </c>
    </row>
    <row r="31" spans="1:11" ht="15.75" thickBot="1" x14ac:dyDescent="0.3">
      <c r="A31" s="10" t="s">
        <v>470</v>
      </c>
      <c r="B31" s="10" t="s">
        <v>37</v>
      </c>
      <c r="C31" s="19" t="s">
        <v>80</v>
      </c>
      <c r="D31" s="28">
        <v>14504402</v>
      </c>
      <c r="E31" s="21">
        <v>0</v>
      </c>
      <c r="F31" s="21">
        <v>0</v>
      </c>
      <c r="G31" s="21">
        <v>0</v>
      </c>
      <c r="H31" s="21">
        <v>0</v>
      </c>
      <c r="I31" s="21">
        <v>0</v>
      </c>
      <c r="J31" s="21">
        <v>0</v>
      </c>
      <c r="K31" s="22">
        <f t="shared" ref="K31:K32" si="21">SUM(D31:J31)</f>
        <v>14504402</v>
      </c>
    </row>
    <row r="32" spans="1:11" ht="15.75" thickBot="1" x14ac:dyDescent="0.3">
      <c r="A32" s="10" t="s">
        <v>470</v>
      </c>
      <c r="B32" s="10" t="s">
        <v>37</v>
      </c>
      <c r="C32" s="19" t="s">
        <v>89</v>
      </c>
      <c r="D32" s="28">
        <v>13874633.029999999</v>
      </c>
      <c r="E32" s="21">
        <v>0</v>
      </c>
      <c r="F32" s="21">
        <v>0</v>
      </c>
      <c r="G32" s="21">
        <v>0</v>
      </c>
      <c r="H32" s="21">
        <v>0</v>
      </c>
      <c r="I32" s="21">
        <v>0</v>
      </c>
      <c r="J32" s="21">
        <v>0</v>
      </c>
      <c r="K32" s="22">
        <f t="shared" si="21"/>
        <v>13874633.029999999</v>
      </c>
    </row>
    <row r="33" spans="1:11" ht="15.75" thickBot="1" x14ac:dyDescent="0.3">
      <c r="A33" s="23" t="s">
        <v>470</v>
      </c>
      <c r="B33" s="23" t="s">
        <v>37</v>
      </c>
      <c r="C33" s="24" t="s">
        <v>349</v>
      </c>
      <c r="D33" s="25">
        <f>D32/D31</f>
        <v>0.95658083869986499</v>
      </c>
      <c r="E33" s="26">
        <v>0</v>
      </c>
      <c r="F33" s="26">
        <v>0</v>
      </c>
      <c r="G33" s="26">
        <v>0</v>
      </c>
      <c r="H33" s="26">
        <v>0</v>
      </c>
      <c r="I33" s="26">
        <v>0</v>
      </c>
      <c r="J33" s="26">
        <v>0</v>
      </c>
      <c r="K33" s="25">
        <f t="shared" si="17"/>
        <v>0.95658083869986499</v>
      </c>
    </row>
    <row r="34" spans="1:11" ht="15.75" thickBot="1" x14ac:dyDescent="0.3">
      <c r="A34" s="10" t="s">
        <v>470</v>
      </c>
      <c r="B34" s="10" t="s">
        <v>39</v>
      </c>
      <c r="C34" s="19" t="s">
        <v>80</v>
      </c>
      <c r="D34" s="28">
        <v>15562250</v>
      </c>
      <c r="E34" s="21">
        <v>0</v>
      </c>
      <c r="F34" s="21">
        <v>0</v>
      </c>
      <c r="G34" s="21">
        <v>0</v>
      </c>
      <c r="H34" s="21">
        <v>0</v>
      </c>
      <c r="I34" s="21">
        <v>0</v>
      </c>
      <c r="J34" s="21">
        <v>0</v>
      </c>
      <c r="K34" s="22">
        <f t="shared" ref="K34:K35" si="22">SUM(D34:J34)</f>
        <v>15562250</v>
      </c>
    </row>
    <row r="35" spans="1:11" ht="15.75" thickBot="1" x14ac:dyDescent="0.3">
      <c r="A35" s="10" t="s">
        <v>470</v>
      </c>
      <c r="B35" s="10" t="s">
        <v>39</v>
      </c>
      <c r="C35" s="19" t="s">
        <v>89</v>
      </c>
      <c r="D35" s="28">
        <v>14926133.02</v>
      </c>
      <c r="E35" s="21">
        <v>0</v>
      </c>
      <c r="F35" s="21">
        <v>0</v>
      </c>
      <c r="G35" s="21">
        <v>0</v>
      </c>
      <c r="H35" s="21">
        <v>0</v>
      </c>
      <c r="I35" s="21">
        <v>0</v>
      </c>
      <c r="J35" s="21">
        <v>0</v>
      </c>
      <c r="K35" s="22">
        <f t="shared" si="22"/>
        <v>14926133.02</v>
      </c>
    </row>
    <row r="36" spans="1:11" ht="15.75" thickBot="1" x14ac:dyDescent="0.3">
      <c r="A36" s="23" t="s">
        <v>470</v>
      </c>
      <c r="B36" s="23" t="s">
        <v>39</v>
      </c>
      <c r="C36" s="24" t="s">
        <v>349</v>
      </c>
      <c r="D36" s="25">
        <f>D35/D34</f>
        <v>0.9591243566964931</v>
      </c>
      <c r="E36" s="26">
        <v>0</v>
      </c>
      <c r="F36" s="26">
        <v>0</v>
      </c>
      <c r="G36" s="26">
        <v>0</v>
      </c>
      <c r="H36" s="26">
        <v>0</v>
      </c>
      <c r="I36" s="26">
        <v>0</v>
      </c>
      <c r="J36" s="26">
        <v>0</v>
      </c>
      <c r="K36" s="25">
        <f t="shared" si="17"/>
        <v>0.9591243566964931</v>
      </c>
    </row>
    <row r="37" spans="1:11" ht="15.75" thickBot="1" x14ac:dyDescent="0.3">
      <c r="A37" s="10" t="s">
        <v>470</v>
      </c>
      <c r="B37" s="10" t="s">
        <v>40</v>
      </c>
      <c r="C37" s="19" t="s">
        <v>80</v>
      </c>
      <c r="D37" s="28">
        <v>292458516</v>
      </c>
      <c r="E37" s="21">
        <v>0</v>
      </c>
      <c r="F37" s="21">
        <v>0</v>
      </c>
      <c r="G37" s="21">
        <v>0</v>
      </c>
      <c r="H37" s="21">
        <v>0</v>
      </c>
      <c r="I37" s="21">
        <v>0</v>
      </c>
      <c r="J37" s="21">
        <v>0</v>
      </c>
      <c r="K37" s="22">
        <f t="shared" ref="K37:K38" si="23">SUM(D37:J37)</f>
        <v>292458516</v>
      </c>
    </row>
    <row r="38" spans="1:11" ht="15.75" thickBot="1" x14ac:dyDescent="0.3">
      <c r="A38" s="10" t="s">
        <v>470</v>
      </c>
      <c r="B38" s="10" t="s">
        <v>40</v>
      </c>
      <c r="C38" s="19" t="s">
        <v>89</v>
      </c>
      <c r="D38" s="28">
        <v>289813785.61000001</v>
      </c>
      <c r="E38" s="21">
        <v>0</v>
      </c>
      <c r="F38" s="21">
        <v>0</v>
      </c>
      <c r="G38" s="21">
        <v>0</v>
      </c>
      <c r="H38" s="21">
        <v>0</v>
      </c>
      <c r="I38" s="21">
        <v>0</v>
      </c>
      <c r="J38" s="21">
        <v>0</v>
      </c>
      <c r="K38" s="22">
        <f t="shared" si="23"/>
        <v>289813785.61000001</v>
      </c>
    </row>
    <row r="39" spans="1:11" ht="15.75" thickBot="1" x14ac:dyDescent="0.3">
      <c r="A39" s="23" t="s">
        <v>470</v>
      </c>
      <c r="B39" s="23" t="s">
        <v>40</v>
      </c>
      <c r="C39" s="24" t="s">
        <v>349</v>
      </c>
      <c r="D39" s="25">
        <f>D38/D37</f>
        <v>0.99095690415799009</v>
      </c>
      <c r="E39" s="26">
        <v>0</v>
      </c>
      <c r="F39" s="26">
        <v>0</v>
      </c>
      <c r="G39" s="26">
        <v>0</v>
      </c>
      <c r="H39" s="26">
        <v>0</v>
      </c>
      <c r="I39" s="26">
        <v>0</v>
      </c>
      <c r="J39" s="26">
        <v>0</v>
      </c>
      <c r="K39" s="25">
        <f t="shared" si="17"/>
        <v>0.99095690415799009</v>
      </c>
    </row>
    <row r="40" spans="1:11" ht="15.75" thickBot="1" x14ac:dyDescent="0.3">
      <c r="A40" s="10" t="s">
        <v>470</v>
      </c>
      <c r="B40" s="10" t="s">
        <v>42</v>
      </c>
      <c r="C40" s="19" t="s">
        <v>80</v>
      </c>
      <c r="D40" s="28">
        <v>122619103</v>
      </c>
      <c r="E40" s="28">
        <v>1256028608</v>
      </c>
      <c r="F40" s="28">
        <v>12434070</v>
      </c>
      <c r="G40" s="28">
        <v>689772936</v>
      </c>
      <c r="H40" s="28">
        <v>1078857165</v>
      </c>
      <c r="I40" s="28">
        <v>0</v>
      </c>
      <c r="J40" s="28">
        <v>1049341651.71</v>
      </c>
      <c r="K40" s="22">
        <f t="shared" ref="K40:K41" si="24">SUM(D40:J40)</f>
        <v>4209053533.71</v>
      </c>
    </row>
    <row r="41" spans="1:11" ht="15.75" thickBot="1" x14ac:dyDescent="0.3">
      <c r="A41" s="10" t="s">
        <v>470</v>
      </c>
      <c r="B41" s="10" t="s">
        <v>42</v>
      </c>
      <c r="C41" s="19" t="s">
        <v>89</v>
      </c>
      <c r="D41" s="28">
        <v>120519030.84</v>
      </c>
      <c r="E41" s="28">
        <v>1102623195</v>
      </c>
      <c r="F41" s="28">
        <v>10761552.789999999</v>
      </c>
      <c r="G41" s="28">
        <v>640170529.62</v>
      </c>
      <c r="H41" s="28">
        <v>887072622.8499999</v>
      </c>
      <c r="I41" s="28">
        <v>0</v>
      </c>
      <c r="J41" s="21">
        <v>0</v>
      </c>
      <c r="K41" s="22">
        <f t="shared" si="24"/>
        <v>2761146931.0999999</v>
      </c>
    </row>
    <row r="42" spans="1:11" ht="15.75" thickBot="1" x14ac:dyDescent="0.3">
      <c r="A42" s="23" t="s">
        <v>470</v>
      </c>
      <c r="B42" s="23" t="s">
        <v>42</v>
      </c>
      <c r="C42" s="24" t="s">
        <v>349</v>
      </c>
      <c r="D42" s="25">
        <f>D41/D40</f>
        <v>0.98287320565377156</v>
      </c>
      <c r="E42" s="25">
        <f t="shared" ref="E42" si="25">E41/E40</f>
        <v>0.87786471420880252</v>
      </c>
      <c r="F42" s="25">
        <f t="shared" ref="F42" si="26">F41/F40</f>
        <v>0.86548915922139724</v>
      </c>
      <c r="G42" s="25">
        <f t="shared" ref="G42" si="27">G41/G40</f>
        <v>0.9280887901058501</v>
      </c>
      <c r="H42" s="25">
        <f t="shared" ref="H42" si="28">H41/H40</f>
        <v>0.82223361129552297</v>
      </c>
      <c r="I42" s="26">
        <v>0</v>
      </c>
      <c r="J42" s="25">
        <f t="shared" ref="J42" si="29">J41/J40</f>
        <v>0</v>
      </c>
      <c r="K42" s="25">
        <f t="shared" si="17"/>
        <v>0.65600185623351603</v>
      </c>
    </row>
    <row r="43" spans="1:11" ht="15.75" thickBot="1" x14ac:dyDescent="0.3">
      <c r="A43" s="10" t="s">
        <v>470</v>
      </c>
      <c r="B43" s="10" t="s">
        <v>44</v>
      </c>
      <c r="C43" s="19" t="s">
        <v>80</v>
      </c>
      <c r="D43" s="28">
        <v>173438914</v>
      </c>
      <c r="E43" s="28">
        <v>0</v>
      </c>
      <c r="F43" s="28">
        <v>1500000</v>
      </c>
      <c r="G43" s="28">
        <v>111434422</v>
      </c>
      <c r="H43" s="28">
        <v>0</v>
      </c>
      <c r="I43" s="28">
        <v>0</v>
      </c>
      <c r="J43" s="28">
        <v>156020514</v>
      </c>
      <c r="K43" s="22">
        <f t="shared" ref="K43:K44" si="30">SUM(D43:J43)</f>
        <v>442393850</v>
      </c>
    </row>
    <row r="44" spans="1:11" ht="15.75" thickBot="1" x14ac:dyDescent="0.3">
      <c r="A44" s="10" t="s">
        <v>470</v>
      </c>
      <c r="B44" s="10" t="s">
        <v>44</v>
      </c>
      <c r="C44" s="19" t="s">
        <v>89</v>
      </c>
      <c r="D44" s="28">
        <v>170860531.88999999</v>
      </c>
      <c r="E44" s="28">
        <v>0</v>
      </c>
      <c r="F44" s="28">
        <v>546592.23</v>
      </c>
      <c r="G44" s="28">
        <v>88609748.719999999</v>
      </c>
      <c r="H44" s="28">
        <v>0</v>
      </c>
      <c r="I44" s="28">
        <v>0</v>
      </c>
      <c r="J44" s="21">
        <v>0</v>
      </c>
      <c r="K44" s="22">
        <f t="shared" si="30"/>
        <v>260016872.83999997</v>
      </c>
    </row>
    <row r="45" spans="1:11" ht="15.75" thickBot="1" x14ac:dyDescent="0.3">
      <c r="A45" s="23" t="s">
        <v>470</v>
      </c>
      <c r="B45" s="23" t="s">
        <v>44</v>
      </c>
      <c r="C45" s="24" t="s">
        <v>349</v>
      </c>
      <c r="D45" s="25">
        <f>D44/D43</f>
        <v>0.98513377390036005</v>
      </c>
      <c r="E45" s="26">
        <v>0</v>
      </c>
      <c r="F45" s="25">
        <f t="shared" ref="F45" si="31">F44/F43</f>
        <v>0.36439482000000001</v>
      </c>
      <c r="G45" s="25">
        <f t="shared" ref="G45" si="32">G44/G43</f>
        <v>0.79517394293120669</v>
      </c>
      <c r="H45" s="26">
        <v>0</v>
      </c>
      <c r="I45" s="26">
        <v>0</v>
      </c>
      <c r="J45" s="25">
        <f t="shared" ref="J45:K60" si="33">J44/J43</f>
        <v>0</v>
      </c>
      <c r="K45" s="25">
        <f t="shared" si="33"/>
        <v>0.58774974570736005</v>
      </c>
    </row>
    <row r="46" spans="1:11" ht="15.75" thickBot="1" x14ac:dyDescent="0.3">
      <c r="A46" s="10" t="s">
        <v>470</v>
      </c>
      <c r="B46" s="10" t="s">
        <v>45</v>
      </c>
      <c r="C46" s="19" t="s">
        <v>80</v>
      </c>
      <c r="D46" s="28">
        <v>40639885</v>
      </c>
      <c r="E46" s="28">
        <v>0</v>
      </c>
      <c r="F46" s="28">
        <v>0</v>
      </c>
      <c r="G46" s="28">
        <v>3110675</v>
      </c>
      <c r="H46" s="28">
        <v>0</v>
      </c>
      <c r="I46" s="28">
        <v>0</v>
      </c>
      <c r="J46" s="28">
        <v>3413163</v>
      </c>
      <c r="K46" s="22">
        <f t="shared" ref="K46:K47" si="34">SUM(D46:J46)</f>
        <v>47163723</v>
      </c>
    </row>
    <row r="47" spans="1:11" ht="15.75" thickBot="1" x14ac:dyDescent="0.3">
      <c r="A47" s="10" t="s">
        <v>470</v>
      </c>
      <c r="B47" s="10" t="s">
        <v>45</v>
      </c>
      <c r="C47" s="19" t="s">
        <v>89</v>
      </c>
      <c r="D47" s="28">
        <v>39256972.649999999</v>
      </c>
      <c r="E47" s="28">
        <v>0</v>
      </c>
      <c r="F47" s="28">
        <v>0</v>
      </c>
      <c r="G47" s="28">
        <v>3043046.19</v>
      </c>
      <c r="H47" s="28">
        <v>0</v>
      </c>
      <c r="I47" s="28">
        <v>0</v>
      </c>
      <c r="J47" s="21">
        <v>0</v>
      </c>
      <c r="K47" s="22">
        <f t="shared" si="34"/>
        <v>42300018.839999996</v>
      </c>
    </row>
    <row r="48" spans="1:11" ht="15.75" thickBot="1" x14ac:dyDescent="0.3">
      <c r="A48" s="23" t="s">
        <v>470</v>
      </c>
      <c r="B48" s="23" t="s">
        <v>45</v>
      </c>
      <c r="C48" s="24" t="s">
        <v>349</v>
      </c>
      <c r="D48" s="25">
        <f>D47/D46</f>
        <v>0.96597154863996293</v>
      </c>
      <c r="E48" s="26">
        <v>0</v>
      </c>
      <c r="F48" s="26">
        <v>0</v>
      </c>
      <c r="G48" s="25">
        <f t="shared" ref="G48" si="35">G47/G46</f>
        <v>0.9782591206088711</v>
      </c>
      <c r="H48" s="26">
        <v>0</v>
      </c>
      <c r="I48" s="26">
        <v>0</v>
      </c>
      <c r="J48" s="25">
        <f t="shared" ref="J48" si="36">J47/J46</f>
        <v>0</v>
      </c>
      <c r="K48" s="25">
        <f t="shared" si="33"/>
        <v>0.89687616136665027</v>
      </c>
    </row>
    <row r="49" spans="1:11" ht="15.75" thickBot="1" x14ac:dyDescent="0.3">
      <c r="A49" s="10" t="s">
        <v>470</v>
      </c>
      <c r="B49" s="10" t="s">
        <v>48</v>
      </c>
      <c r="C49" s="19" t="s">
        <v>80</v>
      </c>
      <c r="D49" s="28">
        <v>35106966</v>
      </c>
      <c r="E49" s="21">
        <v>0</v>
      </c>
      <c r="F49" s="21">
        <v>0</v>
      </c>
      <c r="G49" s="21">
        <v>0</v>
      </c>
      <c r="H49" s="21">
        <v>0</v>
      </c>
      <c r="I49" s="21">
        <v>0</v>
      </c>
      <c r="J49" s="21">
        <v>0</v>
      </c>
      <c r="K49" s="22">
        <f t="shared" ref="K49:K50" si="37">SUM(D49:J49)</f>
        <v>35106966</v>
      </c>
    </row>
    <row r="50" spans="1:11" ht="15.75" thickBot="1" x14ac:dyDescent="0.3">
      <c r="A50" s="10" t="s">
        <v>470</v>
      </c>
      <c r="B50" s="10" t="s">
        <v>48</v>
      </c>
      <c r="C50" s="19" t="s">
        <v>89</v>
      </c>
      <c r="D50" s="28">
        <v>34091286.380000003</v>
      </c>
      <c r="E50" s="21">
        <v>0</v>
      </c>
      <c r="F50" s="21">
        <v>0</v>
      </c>
      <c r="G50" s="21">
        <v>0</v>
      </c>
      <c r="H50" s="21">
        <v>0</v>
      </c>
      <c r="I50" s="21">
        <v>0</v>
      </c>
      <c r="J50" s="21">
        <v>0</v>
      </c>
      <c r="K50" s="22">
        <f t="shared" si="37"/>
        <v>34091286.380000003</v>
      </c>
    </row>
    <row r="51" spans="1:11" ht="15.75" thickBot="1" x14ac:dyDescent="0.3">
      <c r="A51" s="23" t="s">
        <v>470</v>
      </c>
      <c r="B51" s="23" t="s">
        <v>48</v>
      </c>
      <c r="C51" s="24" t="s">
        <v>349</v>
      </c>
      <c r="D51" s="25">
        <f>D50/D49</f>
        <v>0.97106900038015254</v>
      </c>
      <c r="E51" s="26">
        <v>0</v>
      </c>
      <c r="F51" s="26">
        <v>0</v>
      </c>
      <c r="G51" s="26">
        <v>0</v>
      </c>
      <c r="H51" s="26">
        <v>0</v>
      </c>
      <c r="I51" s="26">
        <v>0</v>
      </c>
      <c r="J51" s="26">
        <v>0</v>
      </c>
      <c r="K51" s="25">
        <f t="shared" si="33"/>
        <v>0.97106900038015254</v>
      </c>
    </row>
    <row r="52" spans="1:11" ht="15.75" thickBot="1" x14ac:dyDescent="0.3">
      <c r="A52" s="10" t="s">
        <v>470</v>
      </c>
      <c r="B52" s="10" t="s">
        <v>49</v>
      </c>
      <c r="C52" s="19" t="s">
        <v>80</v>
      </c>
      <c r="D52" s="28">
        <v>50249094</v>
      </c>
      <c r="E52" s="21">
        <v>0</v>
      </c>
      <c r="F52" s="21">
        <v>0</v>
      </c>
      <c r="G52" s="21">
        <v>0</v>
      </c>
      <c r="H52" s="21">
        <v>0</v>
      </c>
      <c r="I52" s="21">
        <v>0</v>
      </c>
      <c r="J52" s="21">
        <v>0</v>
      </c>
      <c r="K52" s="22">
        <f t="shared" ref="K52:K53" si="38">SUM(D52:J52)</f>
        <v>50249094</v>
      </c>
    </row>
    <row r="53" spans="1:11" ht="15.75" thickBot="1" x14ac:dyDescent="0.3">
      <c r="A53" s="10" t="s">
        <v>470</v>
      </c>
      <c r="B53" s="10" t="s">
        <v>49</v>
      </c>
      <c r="C53" s="19" t="s">
        <v>89</v>
      </c>
      <c r="D53" s="28">
        <v>49102237.229999997</v>
      </c>
      <c r="E53" s="21">
        <v>0</v>
      </c>
      <c r="F53" s="21">
        <v>0</v>
      </c>
      <c r="G53" s="21">
        <v>0</v>
      </c>
      <c r="H53" s="21">
        <v>0</v>
      </c>
      <c r="I53" s="21">
        <v>0</v>
      </c>
      <c r="J53" s="21">
        <v>0</v>
      </c>
      <c r="K53" s="22">
        <f t="shared" si="38"/>
        <v>49102237.229999997</v>
      </c>
    </row>
    <row r="54" spans="1:11" ht="15.75" thickBot="1" x14ac:dyDescent="0.3">
      <c r="A54" s="23" t="s">
        <v>470</v>
      </c>
      <c r="B54" s="23" t="s">
        <v>49</v>
      </c>
      <c r="C54" s="24" t="s">
        <v>349</v>
      </c>
      <c r="D54" s="25">
        <f>D53/D52</f>
        <v>0.97717656819842358</v>
      </c>
      <c r="E54" s="26">
        <v>0</v>
      </c>
      <c r="F54" s="26">
        <v>0</v>
      </c>
      <c r="G54" s="26">
        <v>0</v>
      </c>
      <c r="H54" s="26">
        <v>0</v>
      </c>
      <c r="I54" s="26">
        <v>0</v>
      </c>
      <c r="J54" s="26">
        <v>0</v>
      </c>
      <c r="K54" s="25">
        <f t="shared" si="33"/>
        <v>0.97717656819842358</v>
      </c>
    </row>
    <row r="55" spans="1:11" ht="15.75" thickBot="1" x14ac:dyDescent="0.3">
      <c r="A55" s="10" t="s">
        <v>470</v>
      </c>
      <c r="B55" s="10" t="s">
        <v>53</v>
      </c>
      <c r="C55" s="19" t="s">
        <v>80</v>
      </c>
      <c r="D55" s="28">
        <v>22261852</v>
      </c>
      <c r="E55" s="21">
        <v>0</v>
      </c>
      <c r="F55" s="21">
        <v>0</v>
      </c>
      <c r="G55" s="21">
        <v>0</v>
      </c>
      <c r="H55" s="21">
        <v>0</v>
      </c>
      <c r="I55" s="21">
        <v>0</v>
      </c>
      <c r="J55" s="21">
        <v>0</v>
      </c>
      <c r="K55" s="22">
        <f t="shared" ref="K55:K56" si="39">SUM(D55:J55)</f>
        <v>22261852</v>
      </c>
    </row>
    <row r="56" spans="1:11" ht="15.75" thickBot="1" x14ac:dyDescent="0.3">
      <c r="A56" s="10" t="s">
        <v>470</v>
      </c>
      <c r="B56" s="10" t="s">
        <v>53</v>
      </c>
      <c r="C56" s="19" t="s">
        <v>89</v>
      </c>
      <c r="D56" s="28">
        <v>21978748.140000001</v>
      </c>
      <c r="E56" s="21">
        <v>0</v>
      </c>
      <c r="F56" s="21">
        <v>0</v>
      </c>
      <c r="G56" s="21">
        <v>0</v>
      </c>
      <c r="H56" s="21">
        <v>0</v>
      </c>
      <c r="I56" s="21">
        <v>0</v>
      </c>
      <c r="J56" s="21">
        <v>0</v>
      </c>
      <c r="K56" s="22">
        <f t="shared" si="39"/>
        <v>21978748.140000001</v>
      </c>
    </row>
    <row r="57" spans="1:11" ht="15.75" thickBot="1" x14ac:dyDescent="0.3">
      <c r="A57" s="23" t="s">
        <v>470</v>
      </c>
      <c r="B57" s="23" t="s">
        <v>53</v>
      </c>
      <c r="C57" s="24" t="s">
        <v>349</v>
      </c>
      <c r="D57" s="25">
        <f>D56/D55</f>
        <v>0.98728300502581734</v>
      </c>
      <c r="E57" s="26">
        <v>0</v>
      </c>
      <c r="F57" s="26">
        <v>0</v>
      </c>
      <c r="G57" s="26">
        <v>0</v>
      </c>
      <c r="H57" s="26">
        <v>0</v>
      </c>
      <c r="I57" s="26">
        <v>0</v>
      </c>
      <c r="J57" s="26">
        <v>0</v>
      </c>
      <c r="K57" s="25">
        <f t="shared" si="33"/>
        <v>0.98728300502581734</v>
      </c>
    </row>
    <row r="58" spans="1:11" ht="15.75" thickBot="1" x14ac:dyDescent="0.3">
      <c r="A58" s="10" t="s">
        <v>470</v>
      </c>
      <c r="B58" s="10" t="s">
        <v>55</v>
      </c>
      <c r="C58" s="19" t="s">
        <v>80</v>
      </c>
      <c r="D58" s="28">
        <v>28232011</v>
      </c>
      <c r="E58" s="21">
        <v>0</v>
      </c>
      <c r="F58" s="21">
        <v>0</v>
      </c>
      <c r="G58" s="21">
        <v>0</v>
      </c>
      <c r="H58" s="21">
        <v>0</v>
      </c>
      <c r="I58" s="21">
        <v>0</v>
      </c>
      <c r="J58" s="21">
        <v>0</v>
      </c>
      <c r="K58" s="22">
        <f t="shared" ref="K58:K59" si="40">SUM(D58:J58)</f>
        <v>28232011</v>
      </c>
    </row>
    <row r="59" spans="1:11" ht="15.75" thickBot="1" x14ac:dyDescent="0.3">
      <c r="A59" s="10" t="s">
        <v>470</v>
      </c>
      <c r="B59" s="10" t="s">
        <v>55</v>
      </c>
      <c r="C59" s="19" t="s">
        <v>89</v>
      </c>
      <c r="D59" s="28">
        <v>27848643.829999998</v>
      </c>
      <c r="E59" s="21">
        <v>0</v>
      </c>
      <c r="F59" s="21">
        <v>0</v>
      </c>
      <c r="G59" s="21">
        <v>0</v>
      </c>
      <c r="H59" s="21">
        <v>0</v>
      </c>
      <c r="I59" s="21">
        <v>0</v>
      </c>
      <c r="J59" s="21">
        <v>0</v>
      </c>
      <c r="K59" s="22">
        <f t="shared" si="40"/>
        <v>27848643.829999998</v>
      </c>
    </row>
    <row r="60" spans="1:11" ht="15.75" thickBot="1" x14ac:dyDescent="0.3">
      <c r="A60" s="23" t="s">
        <v>470</v>
      </c>
      <c r="B60" s="23" t="s">
        <v>55</v>
      </c>
      <c r="C60" s="24" t="s">
        <v>349</v>
      </c>
      <c r="D60" s="25">
        <f>D59/D58</f>
        <v>0.98642083378332479</v>
      </c>
      <c r="E60" s="26">
        <v>0</v>
      </c>
      <c r="F60" s="26">
        <v>0</v>
      </c>
      <c r="G60" s="26">
        <v>0</v>
      </c>
      <c r="H60" s="26">
        <v>0</v>
      </c>
      <c r="I60" s="26">
        <v>0</v>
      </c>
      <c r="J60" s="26">
        <v>0</v>
      </c>
      <c r="K60" s="25">
        <f t="shared" si="33"/>
        <v>0.98642083378332479</v>
      </c>
    </row>
    <row r="61" spans="1:11" ht="15.75" thickBot="1" x14ac:dyDescent="0.3">
      <c r="A61" s="10" t="s">
        <v>470</v>
      </c>
      <c r="B61" s="10" t="s">
        <v>56</v>
      </c>
      <c r="C61" s="19" t="s">
        <v>80</v>
      </c>
      <c r="D61" s="28">
        <v>4688632</v>
      </c>
      <c r="E61" s="21">
        <v>0</v>
      </c>
      <c r="F61" s="21">
        <v>0</v>
      </c>
      <c r="G61" s="21">
        <v>0</v>
      </c>
      <c r="H61" s="21">
        <v>0</v>
      </c>
      <c r="I61" s="21">
        <v>0</v>
      </c>
      <c r="J61" s="21">
        <v>0</v>
      </c>
      <c r="K61" s="22">
        <f t="shared" ref="K61:K62" si="41">SUM(D61:J61)</f>
        <v>4688632</v>
      </c>
    </row>
    <row r="62" spans="1:11" ht="15.75" thickBot="1" x14ac:dyDescent="0.3">
      <c r="A62" s="10" t="s">
        <v>470</v>
      </c>
      <c r="B62" s="10" t="s">
        <v>56</v>
      </c>
      <c r="C62" s="19" t="s">
        <v>89</v>
      </c>
      <c r="D62" s="28">
        <v>4594272.6900000004</v>
      </c>
      <c r="E62" s="21">
        <v>0</v>
      </c>
      <c r="F62" s="21">
        <v>0</v>
      </c>
      <c r="G62" s="21">
        <v>0</v>
      </c>
      <c r="H62" s="21">
        <v>0</v>
      </c>
      <c r="I62" s="21">
        <v>0</v>
      </c>
      <c r="J62" s="21">
        <v>0</v>
      </c>
      <c r="K62" s="22">
        <f t="shared" si="41"/>
        <v>4594272.6900000004</v>
      </c>
    </row>
    <row r="63" spans="1:11" ht="15.75" thickBot="1" x14ac:dyDescent="0.3">
      <c r="A63" s="23" t="s">
        <v>470</v>
      </c>
      <c r="B63" s="23" t="s">
        <v>56</v>
      </c>
      <c r="C63" s="24" t="s">
        <v>349</v>
      </c>
      <c r="D63" s="25">
        <f>D62/D61</f>
        <v>0.97987487395044026</v>
      </c>
      <c r="E63" s="26">
        <v>0</v>
      </c>
      <c r="F63" s="26">
        <v>0</v>
      </c>
      <c r="G63" s="26">
        <v>0</v>
      </c>
      <c r="H63" s="26">
        <v>0</v>
      </c>
      <c r="I63" s="26">
        <v>0</v>
      </c>
      <c r="J63" s="26">
        <v>0</v>
      </c>
      <c r="K63" s="25">
        <f t="shared" ref="K63:K78" si="42">K62/K61</f>
        <v>0.97987487395044026</v>
      </c>
    </row>
    <row r="64" spans="1:11" ht="15.75" thickBot="1" x14ac:dyDescent="0.3">
      <c r="A64" s="10" t="s">
        <v>470</v>
      </c>
      <c r="B64" s="10" t="s">
        <v>60</v>
      </c>
      <c r="C64" s="19" t="s">
        <v>80</v>
      </c>
      <c r="D64" s="28">
        <v>5287616</v>
      </c>
      <c r="E64" s="28">
        <v>1500000</v>
      </c>
      <c r="F64" s="21">
        <v>0</v>
      </c>
      <c r="G64" s="21">
        <v>0</v>
      </c>
      <c r="H64" s="21">
        <v>0</v>
      </c>
      <c r="I64" s="21">
        <v>0</v>
      </c>
      <c r="J64" s="21">
        <v>0</v>
      </c>
      <c r="K64" s="22">
        <f t="shared" ref="K64:K65" si="43">SUM(D64:J64)</f>
        <v>6787616</v>
      </c>
    </row>
    <row r="65" spans="1:11" ht="15.75" thickBot="1" x14ac:dyDescent="0.3">
      <c r="A65" s="10" t="s">
        <v>470</v>
      </c>
      <c r="B65" s="10" t="s">
        <v>60</v>
      </c>
      <c r="C65" s="19" t="s">
        <v>89</v>
      </c>
      <c r="D65" s="28">
        <v>5082530.3499999996</v>
      </c>
      <c r="E65" s="28">
        <v>1343137.25</v>
      </c>
      <c r="F65" s="21">
        <v>0</v>
      </c>
      <c r="G65" s="21">
        <v>0</v>
      </c>
      <c r="H65" s="21">
        <v>0</v>
      </c>
      <c r="I65" s="21">
        <v>0</v>
      </c>
      <c r="J65" s="21">
        <v>0</v>
      </c>
      <c r="K65" s="22">
        <f t="shared" si="43"/>
        <v>6425667.5999999996</v>
      </c>
    </row>
    <row r="66" spans="1:11" ht="15.75" thickBot="1" x14ac:dyDescent="0.3">
      <c r="A66" s="23" t="s">
        <v>470</v>
      </c>
      <c r="B66" s="23" t="s">
        <v>60</v>
      </c>
      <c r="C66" s="24" t="s">
        <v>349</v>
      </c>
      <c r="D66" s="25">
        <f>D65/D64</f>
        <v>0.96121396674796344</v>
      </c>
      <c r="E66" s="25">
        <f t="shared" ref="E66" si="44">E65/E64</f>
        <v>0.89542483333333334</v>
      </c>
      <c r="F66" s="26">
        <v>0</v>
      </c>
      <c r="G66" s="26">
        <v>0</v>
      </c>
      <c r="H66" s="26">
        <v>0</v>
      </c>
      <c r="I66" s="26">
        <v>0</v>
      </c>
      <c r="J66" s="26">
        <v>0</v>
      </c>
      <c r="K66" s="25">
        <f t="shared" si="42"/>
        <v>0.94667518021054808</v>
      </c>
    </row>
    <row r="67" spans="1:11" ht="15.75" thickBot="1" x14ac:dyDescent="0.3">
      <c r="A67" s="10" t="s">
        <v>470</v>
      </c>
      <c r="B67" s="10" t="s">
        <v>61</v>
      </c>
      <c r="C67" s="19" t="s">
        <v>80</v>
      </c>
      <c r="D67" s="28">
        <v>17583476</v>
      </c>
      <c r="E67" s="21">
        <v>0</v>
      </c>
      <c r="F67" s="21">
        <v>0</v>
      </c>
      <c r="G67" s="21">
        <v>0</v>
      </c>
      <c r="H67" s="21">
        <v>0</v>
      </c>
      <c r="I67" s="21">
        <v>0</v>
      </c>
      <c r="J67" s="21">
        <v>0</v>
      </c>
      <c r="K67" s="22">
        <f t="shared" ref="K67:K68" si="45">SUM(D67:J67)</f>
        <v>17583476</v>
      </c>
    </row>
    <row r="68" spans="1:11" ht="15.75" thickBot="1" x14ac:dyDescent="0.3">
      <c r="A68" s="10" t="s">
        <v>470</v>
      </c>
      <c r="B68" s="10" t="s">
        <v>61</v>
      </c>
      <c r="C68" s="19" t="s">
        <v>89</v>
      </c>
      <c r="D68" s="28">
        <v>16264650.779999999</v>
      </c>
      <c r="E68" s="21">
        <v>0</v>
      </c>
      <c r="F68" s="21">
        <v>0</v>
      </c>
      <c r="G68" s="21">
        <v>0</v>
      </c>
      <c r="H68" s="21">
        <v>0</v>
      </c>
      <c r="I68" s="21">
        <v>0</v>
      </c>
      <c r="J68" s="21">
        <v>0</v>
      </c>
      <c r="K68" s="22">
        <f t="shared" si="45"/>
        <v>16264650.779999999</v>
      </c>
    </row>
    <row r="69" spans="1:11" ht="15.75" thickBot="1" x14ac:dyDescent="0.3">
      <c r="A69" s="23" t="s">
        <v>470</v>
      </c>
      <c r="B69" s="23" t="s">
        <v>61</v>
      </c>
      <c r="C69" s="24" t="s">
        <v>349</v>
      </c>
      <c r="D69" s="25">
        <f>D68/D67</f>
        <v>0.92499633064588593</v>
      </c>
      <c r="E69" s="26">
        <v>0</v>
      </c>
      <c r="F69" s="26">
        <v>0</v>
      </c>
      <c r="G69" s="26">
        <v>0</v>
      </c>
      <c r="H69" s="26">
        <v>0</v>
      </c>
      <c r="I69" s="26">
        <v>0</v>
      </c>
      <c r="J69" s="26">
        <v>0</v>
      </c>
      <c r="K69" s="25">
        <f t="shared" si="42"/>
        <v>0.92499633064588593</v>
      </c>
    </row>
    <row r="70" spans="1:11" ht="15.75" thickBot="1" x14ac:dyDescent="0.3">
      <c r="A70" s="10" t="s">
        <v>470</v>
      </c>
      <c r="B70" s="10" t="s">
        <v>64</v>
      </c>
      <c r="C70" s="19" t="s">
        <v>80</v>
      </c>
      <c r="D70" s="28">
        <v>10306366</v>
      </c>
      <c r="E70" s="21">
        <v>0</v>
      </c>
      <c r="F70" s="21">
        <v>0</v>
      </c>
      <c r="G70" s="21">
        <v>0</v>
      </c>
      <c r="H70" s="21">
        <v>0</v>
      </c>
      <c r="I70" s="21">
        <v>0</v>
      </c>
      <c r="J70" s="21">
        <v>0</v>
      </c>
      <c r="K70" s="22">
        <f t="shared" ref="K70:K71" si="46">SUM(D70:J70)</f>
        <v>10306366</v>
      </c>
    </row>
    <row r="71" spans="1:11" ht="15.75" thickBot="1" x14ac:dyDescent="0.3">
      <c r="A71" s="10" t="s">
        <v>470</v>
      </c>
      <c r="B71" s="10" t="s">
        <v>64</v>
      </c>
      <c r="C71" s="19" t="s">
        <v>89</v>
      </c>
      <c r="D71" s="28">
        <v>9968435.9600000009</v>
      </c>
      <c r="E71" s="21">
        <v>0</v>
      </c>
      <c r="F71" s="21">
        <v>0</v>
      </c>
      <c r="G71" s="21">
        <v>0</v>
      </c>
      <c r="H71" s="21">
        <v>0</v>
      </c>
      <c r="I71" s="21">
        <v>0</v>
      </c>
      <c r="J71" s="21">
        <v>0</v>
      </c>
      <c r="K71" s="22">
        <f t="shared" si="46"/>
        <v>9968435.9600000009</v>
      </c>
    </row>
    <row r="72" spans="1:11" ht="15.75" thickBot="1" x14ac:dyDescent="0.3">
      <c r="A72" s="23" t="s">
        <v>470</v>
      </c>
      <c r="B72" s="23" t="s">
        <v>64</v>
      </c>
      <c r="C72" s="24" t="s">
        <v>349</v>
      </c>
      <c r="D72" s="25">
        <f>D71/D70</f>
        <v>0.96721152344094907</v>
      </c>
      <c r="E72" s="26">
        <v>0</v>
      </c>
      <c r="F72" s="26">
        <v>0</v>
      </c>
      <c r="G72" s="26">
        <v>0</v>
      </c>
      <c r="H72" s="26">
        <v>0</v>
      </c>
      <c r="I72" s="26">
        <v>0</v>
      </c>
      <c r="J72" s="26">
        <v>0</v>
      </c>
      <c r="K72" s="25">
        <f t="shared" si="42"/>
        <v>0.96721152344094907</v>
      </c>
    </row>
    <row r="73" spans="1:11" ht="15.75" thickBot="1" x14ac:dyDescent="0.3">
      <c r="A73" s="10" t="s">
        <v>470</v>
      </c>
      <c r="B73" s="10" t="s">
        <v>65</v>
      </c>
      <c r="C73" s="19" t="s">
        <v>80</v>
      </c>
      <c r="D73" s="28">
        <v>10280144</v>
      </c>
      <c r="E73" s="21">
        <v>0</v>
      </c>
      <c r="F73" s="21">
        <v>0</v>
      </c>
      <c r="G73" s="21">
        <v>0</v>
      </c>
      <c r="H73" s="21">
        <v>0</v>
      </c>
      <c r="I73" s="21">
        <v>0</v>
      </c>
      <c r="J73" s="21">
        <v>0</v>
      </c>
      <c r="K73" s="22">
        <f t="shared" ref="K73:K74" si="47">SUM(D73:J73)</f>
        <v>10280144</v>
      </c>
    </row>
    <row r="74" spans="1:11" ht="15.75" thickBot="1" x14ac:dyDescent="0.3">
      <c r="A74" s="10" t="s">
        <v>470</v>
      </c>
      <c r="B74" s="10" t="s">
        <v>65</v>
      </c>
      <c r="C74" s="19" t="s">
        <v>89</v>
      </c>
      <c r="D74" s="28">
        <v>10089051.92</v>
      </c>
      <c r="E74" s="21">
        <v>0</v>
      </c>
      <c r="F74" s="21">
        <v>0</v>
      </c>
      <c r="G74" s="21">
        <v>0</v>
      </c>
      <c r="H74" s="21">
        <v>0</v>
      </c>
      <c r="I74" s="21">
        <v>0</v>
      </c>
      <c r="J74" s="21">
        <v>0</v>
      </c>
      <c r="K74" s="22">
        <f t="shared" si="47"/>
        <v>10089051.92</v>
      </c>
    </row>
    <row r="75" spans="1:11" ht="15.75" thickBot="1" x14ac:dyDescent="0.3">
      <c r="A75" s="23" t="s">
        <v>470</v>
      </c>
      <c r="B75" s="23" t="s">
        <v>65</v>
      </c>
      <c r="C75" s="24" t="s">
        <v>349</v>
      </c>
      <c r="D75" s="25">
        <f>D74/D73</f>
        <v>0.98141153664773562</v>
      </c>
      <c r="E75" s="26">
        <v>0</v>
      </c>
      <c r="F75" s="26">
        <v>0</v>
      </c>
      <c r="G75" s="26">
        <v>0</v>
      </c>
      <c r="H75" s="26">
        <v>0</v>
      </c>
      <c r="I75" s="26">
        <v>0</v>
      </c>
      <c r="J75" s="26">
        <v>0</v>
      </c>
      <c r="K75" s="25">
        <f t="shared" si="42"/>
        <v>0.98141153664773562</v>
      </c>
    </row>
    <row r="76" spans="1:11" ht="15.75" thickBot="1" x14ac:dyDescent="0.3">
      <c r="A76" s="10" t="s">
        <v>470</v>
      </c>
      <c r="B76" s="10" t="s">
        <v>66</v>
      </c>
      <c r="C76" s="19" t="s">
        <v>80</v>
      </c>
      <c r="D76" s="28">
        <v>29112368</v>
      </c>
      <c r="E76" s="28">
        <v>5000000</v>
      </c>
      <c r="F76" s="28">
        <v>0</v>
      </c>
      <c r="G76" s="28">
        <v>10000000</v>
      </c>
      <c r="H76" s="21">
        <v>0</v>
      </c>
      <c r="I76" s="21">
        <v>0</v>
      </c>
      <c r="J76" s="21">
        <v>0</v>
      </c>
      <c r="K76" s="22">
        <f t="shared" ref="K76:K77" si="48">SUM(D76:J76)</f>
        <v>44112368</v>
      </c>
    </row>
    <row r="77" spans="1:11" ht="15.75" thickBot="1" x14ac:dyDescent="0.3">
      <c r="A77" s="10" t="s">
        <v>470</v>
      </c>
      <c r="B77" s="10" t="s">
        <v>66</v>
      </c>
      <c r="C77" s="19" t="s">
        <v>89</v>
      </c>
      <c r="D77" s="28">
        <v>28370655.299999997</v>
      </c>
      <c r="E77" s="28">
        <v>4505882.3600000003</v>
      </c>
      <c r="F77" s="28">
        <v>0</v>
      </c>
      <c r="G77" s="28">
        <v>0</v>
      </c>
      <c r="H77" s="21">
        <v>0</v>
      </c>
      <c r="I77" s="21">
        <v>0</v>
      </c>
      <c r="J77" s="21">
        <v>0</v>
      </c>
      <c r="K77" s="22">
        <f t="shared" si="48"/>
        <v>32876537.659999996</v>
      </c>
    </row>
    <row r="78" spans="1:11" ht="15.75" thickBot="1" x14ac:dyDescent="0.3">
      <c r="A78" s="23" t="s">
        <v>470</v>
      </c>
      <c r="B78" s="23" t="s">
        <v>66</v>
      </c>
      <c r="C78" s="24" t="s">
        <v>349</v>
      </c>
      <c r="D78" s="25">
        <f>D77/D76</f>
        <v>0.97452241947477436</v>
      </c>
      <c r="E78" s="25">
        <f t="shared" ref="E78" si="49">E77/E76</f>
        <v>0.90117647200000006</v>
      </c>
      <c r="F78" s="26">
        <v>0</v>
      </c>
      <c r="G78" s="26">
        <f t="shared" ref="G78" si="50">G77/G76</f>
        <v>0</v>
      </c>
      <c r="H78" s="26">
        <v>0</v>
      </c>
      <c r="I78" s="26">
        <v>0</v>
      </c>
      <c r="J78" s="26">
        <v>0</v>
      </c>
      <c r="K78" s="25">
        <f t="shared" si="42"/>
        <v>0.74529070078486825</v>
      </c>
    </row>
    <row r="79" spans="1:11" ht="15.75" thickBot="1" x14ac:dyDescent="0.3">
      <c r="A79" s="10" t="s">
        <v>470</v>
      </c>
      <c r="B79" s="10" t="s">
        <v>67</v>
      </c>
      <c r="C79" s="19" t="s">
        <v>80</v>
      </c>
      <c r="D79" s="28">
        <v>16951827</v>
      </c>
      <c r="E79" s="21">
        <v>0</v>
      </c>
      <c r="F79" s="21">
        <v>0</v>
      </c>
      <c r="G79" s="21">
        <v>0</v>
      </c>
      <c r="H79" s="21">
        <v>0</v>
      </c>
      <c r="I79" s="21">
        <v>0</v>
      </c>
      <c r="J79" s="21">
        <v>0</v>
      </c>
      <c r="K79" s="22">
        <f t="shared" ref="K79:K80" si="51">SUM(D79:J79)</f>
        <v>16951827</v>
      </c>
    </row>
    <row r="80" spans="1:11" ht="15.75" thickBot="1" x14ac:dyDescent="0.3">
      <c r="A80" s="10" t="s">
        <v>470</v>
      </c>
      <c r="B80" s="10" t="s">
        <v>67</v>
      </c>
      <c r="C80" s="19" t="s">
        <v>89</v>
      </c>
      <c r="D80" s="28">
        <v>16688944.220000001</v>
      </c>
      <c r="E80" s="21">
        <v>0</v>
      </c>
      <c r="F80" s="21">
        <v>0</v>
      </c>
      <c r="G80" s="21">
        <v>0</v>
      </c>
      <c r="H80" s="21">
        <v>0</v>
      </c>
      <c r="I80" s="21">
        <v>0</v>
      </c>
      <c r="J80" s="21">
        <v>0</v>
      </c>
      <c r="K80" s="22">
        <f t="shared" si="51"/>
        <v>16688944.220000001</v>
      </c>
    </row>
    <row r="81" spans="1:11" ht="15.75" thickBot="1" x14ac:dyDescent="0.3">
      <c r="A81" s="23" t="s">
        <v>470</v>
      </c>
      <c r="B81" s="23" t="s">
        <v>67</v>
      </c>
      <c r="C81" s="24" t="s">
        <v>349</v>
      </c>
      <c r="D81" s="25">
        <f>D80/D79</f>
        <v>0.98449236297656884</v>
      </c>
      <c r="E81" s="26">
        <v>0</v>
      </c>
      <c r="F81" s="26">
        <v>0</v>
      </c>
      <c r="G81" s="26">
        <v>0</v>
      </c>
      <c r="H81" s="26">
        <v>0</v>
      </c>
      <c r="I81" s="26">
        <v>0</v>
      </c>
      <c r="J81" s="26">
        <v>0</v>
      </c>
      <c r="K81" s="25">
        <f t="shared" ref="K81:K96" si="52">K80/K79</f>
        <v>0.98449236297656884</v>
      </c>
    </row>
    <row r="82" spans="1:11" ht="15.75" thickBot="1" x14ac:dyDescent="0.3">
      <c r="A82" s="10" t="s">
        <v>470</v>
      </c>
      <c r="B82" s="10" t="s">
        <v>68</v>
      </c>
      <c r="C82" s="19" t="s">
        <v>80</v>
      </c>
      <c r="D82" s="28">
        <v>1468068097</v>
      </c>
      <c r="E82" s="28">
        <v>61520000</v>
      </c>
      <c r="F82" s="28">
        <v>1030000</v>
      </c>
      <c r="G82" s="28">
        <v>3450000</v>
      </c>
      <c r="H82" s="28">
        <v>834558939.16999996</v>
      </c>
      <c r="I82" s="28">
        <v>0</v>
      </c>
      <c r="J82" s="28">
        <v>7288430</v>
      </c>
      <c r="K82" s="22">
        <f>SUM(D82:J82)</f>
        <v>2375915466.1700001</v>
      </c>
    </row>
    <row r="83" spans="1:11" ht="15.75" thickBot="1" x14ac:dyDescent="0.3">
      <c r="A83" s="10" t="s">
        <v>470</v>
      </c>
      <c r="B83" s="10" t="s">
        <v>68</v>
      </c>
      <c r="C83" s="19" t="s">
        <v>89</v>
      </c>
      <c r="D83" s="28">
        <v>1439344600.5400002</v>
      </c>
      <c r="E83" s="28">
        <v>37878041.170000002</v>
      </c>
      <c r="F83" s="28">
        <v>1021811.64</v>
      </c>
      <c r="G83" s="28">
        <v>3049550</v>
      </c>
      <c r="H83" s="28">
        <v>834533329.00999999</v>
      </c>
      <c r="I83" s="21">
        <v>0</v>
      </c>
      <c r="J83" s="21">
        <v>0</v>
      </c>
      <c r="K83" s="22">
        <f t="shared" ref="K83" si="53">SUM(D83:J83)</f>
        <v>2315827332.3600006</v>
      </c>
    </row>
    <row r="84" spans="1:11" ht="15.75" thickBot="1" x14ac:dyDescent="0.3">
      <c r="A84" s="23" t="s">
        <v>470</v>
      </c>
      <c r="B84" s="23" t="s">
        <v>68</v>
      </c>
      <c r="C84" s="24" t="s">
        <v>349</v>
      </c>
      <c r="D84" s="25">
        <f>D83/D82</f>
        <v>0.98043449311466113</v>
      </c>
      <c r="E84" s="25">
        <f t="shared" ref="E84" si="54">E83/E82</f>
        <v>0.61570287987646299</v>
      </c>
      <c r="F84" s="25">
        <f t="shared" ref="F84" si="55">F83/F82</f>
        <v>0.99205013592233016</v>
      </c>
      <c r="G84" s="25">
        <f t="shared" ref="G84" si="56">G83/G82</f>
        <v>0.88392753623188403</v>
      </c>
      <c r="H84" s="25">
        <f t="shared" ref="H84" si="57">H83/H82</f>
        <v>0.99996931294028746</v>
      </c>
      <c r="I84" s="26">
        <f>I83/J82</f>
        <v>0</v>
      </c>
      <c r="J84" s="26">
        <f>J83/K82</f>
        <v>0</v>
      </c>
      <c r="K84" s="25">
        <f t="shared" si="52"/>
        <v>0.97470948160169091</v>
      </c>
    </row>
    <row r="85" spans="1:11" ht="15.75" thickBot="1" x14ac:dyDescent="0.3">
      <c r="A85" s="10" t="s">
        <v>470</v>
      </c>
      <c r="B85" s="10" t="s">
        <v>69</v>
      </c>
      <c r="C85" s="19" t="s">
        <v>80</v>
      </c>
      <c r="D85" s="21">
        <v>75382483</v>
      </c>
      <c r="E85" s="21">
        <v>0</v>
      </c>
      <c r="F85" s="21">
        <v>0</v>
      </c>
      <c r="G85" s="21">
        <v>150000</v>
      </c>
      <c r="H85" s="21">
        <v>0</v>
      </c>
      <c r="I85" s="14">
        <v>0</v>
      </c>
      <c r="J85" s="21">
        <v>148430</v>
      </c>
      <c r="K85" s="22">
        <f>SUM(D85:J85)</f>
        <v>75680913</v>
      </c>
    </row>
    <row r="86" spans="1:11" ht="15.75" thickBot="1" x14ac:dyDescent="0.3">
      <c r="A86" s="10" t="s">
        <v>470</v>
      </c>
      <c r="B86" s="10" t="s">
        <v>69</v>
      </c>
      <c r="C86" s="19" t="s">
        <v>89</v>
      </c>
      <c r="D86" s="21">
        <v>74351738.239999995</v>
      </c>
      <c r="E86" s="21">
        <v>0</v>
      </c>
      <c r="F86" s="21">
        <v>0</v>
      </c>
      <c r="G86" s="21">
        <v>148430</v>
      </c>
      <c r="H86" s="21">
        <v>0</v>
      </c>
      <c r="I86" s="21">
        <v>0</v>
      </c>
      <c r="J86" s="21">
        <v>0</v>
      </c>
      <c r="K86" s="22">
        <f t="shared" ref="K86" si="58">SUM(D86:J86)</f>
        <v>74500168.239999995</v>
      </c>
    </row>
    <row r="87" spans="1:11" ht="15.75" thickBot="1" x14ac:dyDescent="0.3">
      <c r="A87" s="23" t="s">
        <v>470</v>
      </c>
      <c r="B87" s="23" t="s">
        <v>69</v>
      </c>
      <c r="C87" s="24" t="s">
        <v>349</v>
      </c>
      <c r="D87" s="25">
        <f>D86/D85</f>
        <v>0.98632646844493033</v>
      </c>
      <c r="E87" s="26">
        <v>0</v>
      </c>
      <c r="F87" s="26">
        <v>0</v>
      </c>
      <c r="G87" s="25">
        <f t="shared" ref="G87" si="59">G86/G85</f>
        <v>0.98953333333333338</v>
      </c>
      <c r="H87" s="26">
        <v>0</v>
      </c>
      <c r="I87" s="26">
        <f>I86/J85</f>
        <v>0</v>
      </c>
      <c r="J87" s="26">
        <f>J86/K85</f>
        <v>0</v>
      </c>
      <c r="K87" s="25">
        <f t="shared" si="52"/>
        <v>0.98439838113475187</v>
      </c>
    </row>
    <row r="88" spans="1:11" ht="15.75" thickBot="1" x14ac:dyDescent="0.3">
      <c r="A88" s="10" t="s">
        <v>470</v>
      </c>
      <c r="B88" s="10" t="s">
        <v>277</v>
      </c>
      <c r="C88" s="19" t="s">
        <v>80</v>
      </c>
      <c r="D88" s="21">
        <v>147503308</v>
      </c>
      <c r="E88" s="21">
        <v>273439835</v>
      </c>
      <c r="F88" s="21">
        <v>23481700</v>
      </c>
      <c r="G88" s="21">
        <v>1720660</v>
      </c>
      <c r="H88" s="21">
        <v>0</v>
      </c>
      <c r="I88" s="21">
        <v>0</v>
      </c>
      <c r="J88" s="28">
        <v>14520660</v>
      </c>
      <c r="K88" s="22">
        <f t="shared" ref="K88:K89" si="60">SUM(D88:J88)</f>
        <v>460666163</v>
      </c>
    </row>
    <row r="89" spans="1:11" ht="15.75" thickBot="1" x14ac:dyDescent="0.3">
      <c r="A89" s="10" t="s">
        <v>470</v>
      </c>
      <c r="B89" s="10" t="s">
        <v>277</v>
      </c>
      <c r="C89" s="19" t="s">
        <v>89</v>
      </c>
      <c r="D89" s="21">
        <v>145871482.25999999</v>
      </c>
      <c r="E89" s="21">
        <v>265553481.34999999</v>
      </c>
      <c r="F89" s="21">
        <v>15496688.219999999</v>
      </c>
      <c r="G89" s="21">
        <v>1520660</v>
      </c>
      <c r="H89" s="21">
        <v>0</v>
      </c>
      <c r="I89" s="21">
        <v>0</v>
      </c>
      <c r="J89" s="21">
        <v>0</v>
      </c>
      <c r="K89" s="22">
        <f t="shared" si="60"/>
        <v>428442311.83000004</v>
      </c>
    </row>
    <row r="90" spans="1:11" ht="15.75" thickBot="1" x14ac:dyDescent="0.3">
      <c r="A90" s="23" t="s">
        <v>470</v>
      </c>
      <c r="B90" s="23" t="s">
        <v>277</v>
      </c>
      <c r="C90" s="24" t="s">
        <v>349</v>
      </c>
      <c r="D90" s="25">
        <f>D89/D88</f>
        <v>0.98893702275477102</v>
      </c>
      <c r="E90" s="25">
        <f t="shared" ref="E90" si="61">E89/E88</f>
        <v>0.97115872436801309</v>
      </c>
      <c r="F90" s="25">
        <f t="shared" ref="F90" si="62">F89/F88</f>
        <v>0.65994745780756925</v>
      </c>
      <c r="G90" s="25">
        <f t="shared" ref="G90" si="63">G89/G88</f>
        <v>0.88376553183080908</v>
      </c>
      <c r="H90" s="26">
        <v>0</v>
      </c>
      <c r="I90" s="26">
        <v>0</v>
      </c>
      <c r="J90" s="25">
        <f t="shared" ref="J90" si="64">J89/J88</f>
        <v>0</v>
      </c>
      <c r="K90" s="25">
        <f t="shared" si="52"/>
        <v>0.93004945064740963</v>
      </c>
    </row>
    <row r="91" spans="1:11" ht="15.75" thickBot="1" x14ac:dyDescent="0.3">
      <c r="A91" s="10" t="s">
        <v>470</v>
      </c>
      <c r="B91" s="10" t="s">
        <v>281</v>
      </c>
      <c r="C91" s="19" t="s">
        <v>80</v>
      </c>
      <c r="D91" s="28">
        <v>9064772</v>
      </c>
      <c r="E91" s="21">
        <v>0</v>
      </c>
      <c r="F91" s="21">
        <v>0</v>
      </c>
      <c r="G91" s="21">
        <v>0</v>
      </c>
      <c r="H91" s="21">
        <v>0</v>
      </c>
      <c r="I91" s="21">
        <v>0</v>
      </c>
      <c r="J91" s="21">
        <v>0</v>
      </c>
      <c r="K91" s="22">
        <f t="shared" ref="K91:K92" si="65">SUM(D91:J91)</f>
        <v>9064772</v>
      </c>
    </row>
    <row r="92" spans="1:11" ht="15.75" thickBot="1" x14ac:dyDescent="0.3">
      <c r="A92" s="10" t="s">
        <v>470</v>
      </c>
      <c r="B92" s="10" t="s">
        <v>281</v>
      </c>
      <c r="C92" s="19" t="s">
        <v>89</v>
      </c>
      <c r="D92" s="28">
        <v>8866205.6400000006</v>
      </c>
      <c r="E92" s="21">
        <v>0</v>
      </c>
      <c r="F92" s="21">
        <v>0</v>
      </c>
      <c r="G92" s="21">
        <v>0</v>
      </c>
      <c r="H92" s="21">
        <v>0</v>
      </c>
      <c r="I92" s="21">
        <v>0</v>
      </c>
      <c r="J92" s="21">
        <v>0</v>
      </c>
      <c r="K92" s="22">
        <f t="shared" si="65"/>
        <v>8866205.6400000006</v>
      </c>
    </row>
    <row r="93" spans="1:11" ht="15.75" thickBot="1" x14ac:dyDescent="0.3">
      <c r="A93" s="23" t="s">
        <v>470</v>
      </c>
      <c r="B93" s="23" t="s">
        <v>281</v>
      </c>
      <c r="C93" s="24" t="s">
        <v>349</v>
      </c>
      <c r="D93" s="25">
        <f>D92/D91</f>
        <v>0.97809472097036754</v>
      </c>
      <c r="E93" s="26">
        <v>0</v>
      </c>
      <c r="F93" s="26">
        <v>0</v>
      </c>
      <c r="G93" s="26">
        <v>0</v>
      </c>
      <c r="H93" s="26">
        <v>0</v>
      </c>
      <c r="I93" s="26">
        <v>0</v>
      </c>
      <c r="J93" s="26">
        <v>0</v>
      </c>
      <c r="K93" s="25">
        <f t="shared" si="52"/>
        <v>0.97809472097036754</v>
      </c>
    </row>
    <row r="94" spans="1:11" ht="15.75" thickBot="1" x14ac:dyDescent="0.3">
      <c r="A94" s="10" t="s">
        <v>470</v>
      </c>
      <c r="B94" s="10" t="s">
        <v>285</v>
      </c>
      <c r="C94" s="19" t="s">
        <v>80</v>
      </c>
      <c r="D94" s="28">
        <v>164649607</v>
      </c>
      <c r="E94" s="28">
        <v>340915000</v>
      </c>
      <c r="F94" s="28">
        <v>11200000</v>
      </c>
      <c r="G94" s="28">
        <v>12000000.000000007</v>
      </c>
      <c r="H94" s="28">
        <v>0</v>
      </c>
      <c r="I94" s="28">
        <v>0</v>
      </c>
      <c r="J94" s="28">
        <v>104121857</v>
      </c>
      <c r="K94" s="22">
        <f t="shared" ref="K94:K95" si="66">SUM(D94:J94)</f>
        <v>632886464</v>
      </c>
    </row>
    <row r="95" spans="1:11" ht="15.75" thickBot="1" x14ac:dyDescent="0.3">
      <c r="A95" s="10" t="s">
        <v>470</v>
      </c>
      <c r="B95" s="10" t="s">
        <v>285</v>
      </c>
      <c r="C95" s="19" t="s">
        <v>89</v>
      </c>
      <c r="D95" s="28">
        <v>163201376.87</v>
      </c>
      <c r="E95" s="28">
        <v>292714103.45000005</v>
      </c>
      <c r="F95" s="28">
        <v>3919909.43</v>
      </c>
      <c r="G95" s="28">
        <v>11885850</v>
      </c>
      <c r="H95" s="28">
        <v>0</v>
      </c>
      <c r="I95" s="28">
        <v>0</v>
      </c>
      <c r="J95" s="28">
        <v>0</v>
      </c>
      <c r="K95" s="22">
        <f t="shared" si="66"/>
        <v>471721239.75000006</v>
      </c>
    </row>
    <row r="96" spans="1:11" ht="15.75" thickBot="1" x14ac:dyDescent="0.3">
      <c r="A96" s="23" t="s">
        <v>470</v>
      </c>
      <c r="B96" s="23" t="s">
        <v>285</v>
      </c>
      <c r="C96" s="24" t="s">
        <v>349</v>
      </c>
      <c r="D96" s="25">
        <f>D95/D94</f>
        <v>0.99120416892340357</v>
      </c>
      <c r="E96" s="25">
        <f t="shared" ref="E96" si="67">E95/E94</f>
        <v>0.85861315415866135</v>
      </c>
      <c r="F96" s="25">
        <f t="shared" ref="F96" si="68">F95/F94</f>
        <v>0.34999191339285718</v>
      </c>
      <c r="G96" s="25">
        <f t="shared" ref="G96" si="69">G95/G94</f>
        <v>0.99048749999999941</v>
      </c>
      <c r="H96" s="26">
        <v>0</v>
      </c>
      <c r="I96" s="26">
        <v>0</v>
      </c>
      <c r="J96" s="26">
        <f t="shared" ref="J96" si="70">J95/J94</f>
        <v>0</v>
      </c>
      <c r="K96" s="25">
        <f t="shared" si="52"/>
        <v>0.74534891577330376</v>
      </c>
    </row>
    <row r="97" spans="1:11" ht="15.75" thickBot="1" x14ac:dyDescent="0.3">
      <c r="A97" s="10" t="s">
        <v>470</v>
      </c>
      <c r="B97" s="10" t="s">
        <v>289</v>
      </c>
      <c r="C97" s="19" t="s">
        <v>80</v>
      </c>
      <c r="D97" s="28">
        <v>169271375</v>
      </c>
      <c r="E97" s="28">
        <v>3800000</v>
      </c>
      <c r="F97" s="21">
        <v>0</v>
      </c>
      <c r="G97" s="21">
        <v>0</v>
      </c>
      <c r="H97" s="28">
        <v>2100000</v>
      </c>
      <c r="I97" s="21">
        <v>0</v>
      </c>
      <c r="J97" s="21">
        <v>0</v>
      </c>
      <c r="K97" s="22">
        <f t="shared" ref="K97:K98" si="71">SUM(D97:J97)</f>
        <v>175171375</v>
      </c>
    </row>
    <row r="98" spans="1:11" ht="15.75" thickBot="1" x14ac:dyDescent="0.3">
      <c r="A98" s="10" t="s">
        <v>470</v>
      </c>
      <c r="B98" s="10" t="s">
        <v>289</v>
      </c>
      <c r="C98" s="19" t="s">
        <v>89</v>
      </c>
      <c r="D98" s="28">
        <v>165356784.34</v>
      </c>
      <c r="E98" s="28">
        <v>3173943.09</v>
      </c>
      <c r="F98" s="21">
        <v>0</v>
      </c>
      <c r="G98" s="21">
        <v>0</v>
      </c>
      <c r="H98" s="28">
        <v>2044690.01</v>
      </c>
      <c r="I98" s="21">
        <v>0</v>
      </c>
      <c r="J98" s="21">
        <v>0</v>
      </c>
      <c r="K98" s="22">
        <f t="shared" si="71"/>
        <v>170575417.44</v>
      </c>
    </row>
    <row r="99" spans="1:11" ht="15.75" thickBot="1" x14ac:dyDescent="0.3">
      <c r="A99" s="23" t="s">
        <v>470</v>
      </c>
      <c r="B99" s="23" t="s">
        <v>289</v>
      </c>
      <c r="C99" s="24" t="s">
        <v>349</v>
      </c>
      <c r="D99" s="25">
        <f>D98/D97</f>
        <v>0.97687387687374783</v>
      </c>
      <c r="E99" s="25">
        <f t="shared" ref="E99" si="72">E98/E97</f>
        <v>0.83524818157894731</v>
      </c>
      <c r="F99" s="26">
        <v>0</v>
      </c>
      <c r="G99" s="26">
        <v>0</v>
      </c>
      <c r="H99" s="25">
        <f t="shared" ref="H99" si="73">H98/H97</f>
        <v>0.97366190952380949</v>
      </c>
      <c r="I99" s="26">
        <v>0</v>
      </c>
      <c r="J99" s="26">
        <v>0</v>
      </c>
      <c r="K99" s="25">
        <f t="shared" ref="K99:K114" si="74">K98/K97</f>
        <v>0.9737630788135333</v>
      </c>
    </row>
    <row r="100" spans="1:11" ht="15.75" thickBot="1" x14ac:dyDescent="0.3">
      <c r="A100" s="10" t="s">
        <v>470</v>
      </c>
      <c r="B100" s="10" t="s">
        <v>294</v>
      </c>
      <c r="C100" s="19" t="s">
        <v>80</v>
      </c>
      <c r="D100" s="28">
        <v>10410708</v>
      </c>
      <c r="E100" s="21">
        <v>0</v>
      </c>
      <c r="F100" s="21">
        <v>0</v>
      </c>
      <c r="G100" s="21">
        <v>0</v>
      </c>
      <c r="H100" s="21">
        <v>0</v>
      </c>
      <c r="I100" s="21">
        <v>0</v>
      </c>
      <c r="J100" s="21">
        <v>0</v>
      </c>
      <c r="K100" s="22">
        <f t="shared" ref="K100:K101" si="75">SUM(D100:J100)</f>
        <v>10410708</v>
      </c>
    </row>
    <row r="101" spans="1:11" ht="15.75" thickBot="1" x14ac:dyDescent="0.3">
      <c r="A101" s="10" t="s">
        <v>470</v>
      </c>
      <c r="B101" s="10" t="s">
        <v>294</v>
      </c>
      <c r="C101" s="19" t="s">
        <v>89</v>
      </c>
      <c r="D101" s="28">
        <v>10266903.26</v>
      </c>
      <c r="E101" s="21">
        <v>0</v>
      </c>
      <c r="F101" s="21">
        <v>0</v>
      </c>
      <c r="G101" s="21">
        <v>0</v>
      </c>
      <c r="H101" s="21">
        <v>0</v>
      </c>
      <c r="I101" s="21">
        <v>0</v>
      </c>
      <c r="J101" s="21">
        <v>0</v>
      </c>
      <c r="K101" s="22">
        <f t="shared" si="75"/>
        <v>10266903.26</v>
      </c>
    </row>
    <row r="102" spans="1:11" ht="15.75" thickBot="1" x14ac:dyDescent="0.3">
      <c r="A102" s="23" t="s">
        <v>470</v>
      </c>
      <c r="B102" s="23" t="s">
        <v>294</v>
      </c>
      <c r="C102" s="24" t="s">
        <v>349</v>
      </c>
      <c r="D102" s="25">
        <f>D101/D100</f>
        <v>0.98618684339239937</v>
      </c>
      <c r="E102" s="26">
        <v>0</v>
      </c>
      <c r="F102" s="26">
        <v>0</v>
      </c>
      <c r="G102" s="26">
        <v>0</v>
      </c>
      <c r="H102" s="26">
        <v>0</v>
      </c>
      <c r="I102" s="26">
        <v>0</v>
      </c>
      <c r="J102" s="26">
        <v>0</v>
      </c>
      <c r="K102" s="25">
        <f t="shared" si="74"/>
        <v>0.98618684339239937</v>
      </c>
    </row>
    <row r="103" spans="1:11" ht="15.75" thickBot="1" x14ac:dyDescent="0.3">
      <c r="A103" s="10" t="s">
        <v>470</v>
      </c>
      <c r="B103" s="10" t="s">
        <v>298</v>
      </c>
      <c r="C103" s="19" t="s">
        <v>80</v>
      </c>
      <c r="D103" s="28">
        <v>26757424</v>
      </c>
      <c r="E103" s="21">
        <v>0</v>
      </c>
      <c r="F103" s="21">
        <v>0</v>
      </c>
      <c r="G103" s="21">
        <v>0</v>
      </c>
      <c r="H103" s="21">
        <v>0</v>
      </c>
      <c r="I103" s="21">
        <v>0</v>
      </c>
      <c r="J103" s="21">
        <v>0</v>
      </c>
      <c r="K103" s="22">
        <f t="shared" ref="K103:K104" si="76">SUM(D103:J103)</f>
        <v>26757424</v>
      </c>
    </row>
    <row r="104" spans="1:11" ht="15.75" thickBot="1" x14ac:dyDescent="0.3">
      <c r="A104" s="10" t="s">
        <v>470</v>
      </c>
      <c r="B104" s="10" t="s">
        <v>298</v>
      </c>
      <c r="C104" s="19" t="s">
        <v>89</v>
      </c>
      <c r="D104" s="28">
        <v>26120987.27</v>
      </c>
      <c r="E104" s="21">
        <v>0</v>
      </c>
      <c r="F104" s="21">
        <v>0</v>
      </c>
      <c r="G104" s="21">
        <v>0</v>
      </c>
      <c r="H104" s="21">
        <v>0</v>
      </c>
      <c r="I104" s="21">
        <v>0</v>
      </c>
      <c r="J104" s="21">
        <v>0</v>
      </c>
      <c r="K104" s="22">
        <f t="shared" si="76"/>
        <v>26120987.27</v>
      </c>
    </row>
    <row r="105" spans="1:11" ht="15.75" thickBot="1" x14ac:dyDescent="0.3">
      <c r="A105" s="23" t="s">
        <v>470</v>
      </c>
      <c r="B105" s="23" t="s">
        <v>298</v>
      </c>
      <c r="C105" s="24" t="s">
        <v>349</v>
      </c>
      <c r="D105" s="25">
        <f>D104/D103</f>
        <v>0.97621457394403888</v>
      </c>
      <c r="E105" s="26">
        <v>0</v>
      </c>
      <c r="F105" s="26">
        <v>0</v>
      </c>
      <c r="G105" s="26">
        <v>0</v>
      </c>
      <c r="H105" s="26">
        <v>0</v>
      </c>
      <c r="I105" s="26">
        <v>0</v>
      </c>
      <c r="J105" s="26">
        <v>0</v>
      </c>
      <c r="K105" s="25">
        <f t="shared" si="74"/>
        <v>0.97621457394403888</v>
      </c>
    </row>
    <row r="106" spans="1:11" ht="15.75" thickBot="1" x14ac:dyDescent="0.3">
      <c r="A106" s="10" t="s">
        <v>470</v>
      </c>
      <c r="B106" s="10" t="s">
        <v>304</v>
      </c>
      <c r="C106" s="19" t="s">
        <v>80</v>
      </c>
      <c r="D106" s="28">
        <v>18988338</v>
      </c>
      <c r="E106" s="28">
        <v>125000</v>
      </c>
      <c r="F106" s="21">
        <v>0</v>
      </c>
      <c r="G106" s="21">
        <v>0</v>
      </c>
      <c r="H106" s="21">
        <v>0</v>
      </c>
      <c r="I106" s="21">
        <v>0</v>
      </c>
      <c r="J106" s="21">
        <v>0</v>
      </c>
      <c r="K106" s="22">
        <f t="shared" ref="K106:K107" si="77">SUM(D106:J106)</f>
        <v>19113338</v>
      </c>
    </row>
    <row r="107" spans="1:11" ht="15.75" thickBot="1" x14ac:dyDescent="0.3">
      <c r="A107" s="10" t="s">
        <v>470</v>
      </c>
      <c r="B107" s="10" t="s">
        <v>304</v>
      </c>
      <c r="C107" s="19" t="s">
        <v>89</v>
      </c>
      <c r="D107" s="28">
        <v>18704917.580000002</v>
      </c>
      <c r="E107" s="28">
        <v>123059.55</v>
      </c>
      <c r="F107" s="21">
        <v>0</v>
      </c>
      <c r="G107" s="21">
        <v>0</v>
      </c>
      <c r="H107" s="21">
        <v>0</v>
      </c>
      <c r="I107" s="21">
        <v>0</v>
      </c>
      <c r="J107" s="21">
        <v>0</v>
      </c>
      <c r="K107" s="22">
        <f t="shared" si="77"/>
        <v>18827977.130000003</v>
      </c>
    </row>
    <row r="108" spans="1:11" ht="15.75" thickBot="1" x14ac:dyDescent="0.3">
      <c r="A108" s="23" t="s">
        <v>470</v>
      </c>
      <c r="B108" s="23" t="s">
        <v>304</v>
      </c>
      <c r="C108" s="24" t="s">
        <v>349</v>
      </c>
      <c r="D108" s="25">
        <f>D107/D106</f>
        <v>0.98507397435204713</v>
      </c>
      <c r="E108" s="25">
        <f t="shared" ref="E108" si="78">E107/E106</f>
        <v>0.98447640000000003</v>
      </c>
      <c r="F108" s="26">
        <v>0</v>
      </c>
      <c r="G108" s="26">
        <v>0</v>
      </c>
      <c r="H108" s="26">
        <v>0</v>
      </c>
      <c r="I108" s="26">
        <v>0</v>
      </c>
      <c r="J108" s="26">
        <v>0</v>
      </c>
      <c r="K108" s="25">
        <f t="shared" si="74"/>
        <v>0.98507006625425675</v>
      </c>
    </row>
    <row r="109" spans="1:11" ht="15.75" thickBot="1" x14ac:dyDescent="0.3">
      <c r="A109" s="10" t="s">
        <v>470</v>
      </c>
      <c r="B109" s="10" t="s">
        <v>308</v>
      </c>
      <c r="C109" s="19" t="s">
        <v>80</v>
      </c>
      <c r="D109" s="21">
        <v>0</v>
      </c>
      <c r="E109" s="21">
        <v>0</v>
      </c>
      <c r="F109" s="28">
        <v>500000</v>
      </c>
      <c r="G109" s="21">
        <v>0</v>
      </c>
      <c r="H109" s="21">
        <v>0</v>
      </c>
      <c r="I109" s="21">
        <v>0</v>
      </c>
      <c r="J109" s="21">
        <v>0</v>
      </c>
      <c r="K109" s="22">
        <f t="shared" ref="K109:K110" si="79">SUM(D109:J109)</f>
        <v>500000</v>
      </c>
    </row>
    <row r="110" spans="1:11" ht="15.75" thickBot="1" x14ac:dyDescent="0.3">
      <c r="A110" s="10" t="s">
        <v>470</v>
      </c>
      <c r="B110" s="10" t="s">
        <v>308</v>
      </c>
      <c r="C110" s="19" t="s">
        <v>89</v>
      </c>
      <c r="D110" s="21">
        <v>0</v>
      </c>
      <c r="E110" s="21">
        <v>0</v>
      </c>
      <c r="F110" s="28">
        <v>419356</v>
      </c>
      <c r="G110" s="21">
        <v>0</v>
      </c>
      <c r="H110" s="21">
        <v>0</v>
      </c>
      <c r="I110" s="21">
        <v>0</v>
      </c>
      <c r="J110" s="21">
        <v>0</v>
      </c>
      <c r="K110" s="22">
        <f t="shared" si="79"/>
        <v>419356</v>
      </c>
    </row>
    <row r="111" spans="1:11" ht="15.75" thickBot="1" x14ac:dyDescent="0.3">
      <c r="A111" s="23" t="s">
        <v>470</v>
      </c>
      <c r="B111" s="23" t="s">
        <v>308</v>
      </c>
      <c r="C111" s="24" t="s">
        <v>349</v>
      </c>
      <c r="D111" s="26">
        <v>0</v>
      </c>
      <c r="E111" s="26">
        <v>0</v>
      </c>
      <c r="F111" s="25">
        <f t="shared" ref="F111" si="80">F110/F109</f>
        <v>0.83871200000000001</v>
      </c>
      <c r="G111" s="26">
        <v>0</v>
      </c>
      <c r="H111" s="26">
        <v>0</v>
      </c>
      <c r="I111" s="26">
        <v>0</v>
      </c>
      <c r="J111" s="26">
        <v>0</v>
      </c>
      <c r="K111" s="25">
        <f t="shared" si="74"/>
        <v>0.83871200000000001</v>
      </c>
    </row>
    <row r="112" spans="1:11" ht="15.75" thickBot="1" x14ac:dyDescent="0.3">
      <c r="A112" s="10" t="s">
        <v>470</v>
      </c>
      <c r="B112" s="10" t="s">
        <v>311</v>
      </c>
      <c r="C112" s="19" t="s">
        <v>80</v>
      </c>
      <c r="D112" s="28">
        <v>14105668</v>
      </c>
      <c r="E112" s="28">
        <v>7500000</v>
      </c>
      <c r="F112" s="28">
        <v>0</v>
      </c>
      <c r="G112" s="28">
        <v>201373485</v>
      </c>
      <c r="H112" s="21">
        <v>0</v>
      </c>
      <c r="I112" s="21">
        <v>0</v>
      </c>
      <c r="J112" s="28">
        <v>237000000</v>
      </c>
      <c r="K112" s="22">
        <f t="shared" ref="K112:K113" si="81">SUM(D112:J112)</f>
        <v>459979153</v>
      </c>
    </row>
    <row r="113" spans="1:11" ht="15.75" thickBot="1" x14ac:dyDescent="0.3">
      <c r="A113" s="10" t="s">
        <v>470</v>
      </c>
      <c r="B113" s="10" t="s">
        <v>311</v>
      </c>
      <c r="C113" s="19" t="s">
        <v>89</v>
      </c>
      <c r="D113" s="28">
        <v>13728931.299999999</v>
      </c>
      <c r="E113" s="28">
        <v>7375181.9400000004</v>
      </c>
      <c r="F113" s="28">
        <v>0</v>
      </c>
      <c r="G113" s="28">
        <v>201161469</v>
      </c>
      <c r="H113" s="21">
        <v>0</v>
      </c>
      <c r="I113" s="21">
        <v>0</v>
      </c>
      <c r="J113" s="21">
        <v>0</v>
      </c>
      <c r="K113" s="22">
        <f t="shared" si="81"/>
        <v>222265582.24000001</v>
      </c>
    </row>
    <row r="114" spans="1:11" ht="15.75" thickBot="1" x14ac:dyDescent="0.3">
      <c r="A114" s="23" t="s">
        <v>470</v>
      </c>
      <c r="B114" s="23" t="s">
        <v>311</v>
      </c>
      <c r="C114" s="24" t="s">
        <v>349</v>
      </c>
      <c r="D114" s="25">
        <f>D113/D112</f>
        <v>0.97329182141533455</v>
      </c>
      <c r="E114" s="25">
        <f t="shared" ref="E114" si="82">E113/E112</f>
        <v>0.98335759200000006</v>
      </c>
      <c r="F114" s="26">
        <v>0</v>
      </c>
      <c r="G114" s="25">
        <f t="shared" ref="G114" si="83">G113/G112</f>
        <v>0.99894715036589843</v>
      </c>
      <c r="H114" s="26">
        <v>0</v>
      </c>
      <c r="I114" s="26">
        <v>0</v>
      </c>
      <c r="J114" s="26">
        <f t="shared" ref="J114" si="84">J113/J112</f>
        <v>0</v>
      </c>
      <c r="K114" s="25">
        <f t="shared" si="74"/>
        <v>0.48320794712189924</v>
      </c>
    </row>
    <row r="115" spans="1:11" ht="15.75" thickBot="1" x14ac:dyDescent="0.3">
      <c r="A115" s="10" t="s">
        <v>470</v>
      </c>
      <c r="B115" s="10" t="s">
        <v>316</v>
      </c>
      <c r="C115" s="19" t="s">
        <v>80</v>
      </c>
      <c r="D115" s="28">
        <v>7927688</v>
      </c>
      <c r="E115" s="28">
        <v>769600</v>
      </c>
      <c r="F115" s="21">
        <v>0</v>
      </c>
      <c r="G115" s="21">
        <v>0</v>
      </c>
      <c r="H115" s="21">
        <v>0</v>
      </c>
      <c r="I115" s="21">
        <v>0</v>
      </c>
      <c r="J115" s="21">
        <v>0</v>
      </c>
      <c r="K115" s="22">
        <f t="shared" ref="K115:K116" si="85">SUM(D115:J115)</f>
        <v>8697288</v>
      </c>
    </row>
    <row r="116" spans="1:11" ht="15.75" thickBot="1" x14ac:dyDescent="0.3">
      <c r="A116" s="10" t="s">
        <v>470</v>
      </c>
      <c r="B116" s="10" t="s">
        <v>316</v>
      </c>
      <c r="C116" s="19" t="s">
        <v>89</v>
      </c>
      <c r="D116" s="28">
        <v>7721596.1000000006</v>
      </c>
      <c r="E116" s="28">
        <v>769600</v>
      </c>
      <c r="F116" s="21">
        <v>0</v>
      </c>
      <c r="G116" s="21">
        <v>0</v>
      </c>
      <c r="H116" s="21">
        <v>0</v>
      </c>
      <c r="I116" s="21">
        <v>0</v>
      </c>
      <c r="J116" s="21">
        <v>0</v>
      </c>
      <c r="K116" s="22">
        <f t="shared" si="85"/>
        <v>8491196.1000000015</v>
      </c>
    </row>
    <row r="117" spans="1:11" ht="15.75" thickBot="1" x14ac:dyDescent="0.3">
      <c r="A117" s="23" t="s">
        <v>470</v>
      </c>
      <c r="B117" s="23" t="s">
        <v>316</v>
      </c>
      <c r="C117" s="24" t="s">
        <v>349</v>
      </c>
      <c r="D117" s="25">
        <f>D116/D115</f>
        <v>0.97400353041138865</v>
      </c>
      <c r="E117" s="25">
        <f t="shared" ref="E117" si="86">E116/E115</f>
        <v>1</v>
      </c>
      <c r="F117" s="26">
        <v>0</v>
      </c>
      <c r="G117" s="26">
        <v>0</v>
      </c>
      <c r="H117" s="26">
        <v>0</v>
      </c>
      <c r="I117" s="26">
        <v>0</v>
      </c>
      <c r="J117" s="26">
        <v>0</v>
      </c>
      <c r="K117" s="25">
        <f t="shared" ref="K117:K132" si="87">K116/K115</f>
        <v>0.97630388921236155</v>
      </c>
    </row>
    <row r="118" spans="1:11" ht="15.75" thickBot="1" x14ac:dyDescent="0.3">
      <c r="A118" s="10" t="s">
        <v>470</v>
      </c>
      <c r="B118" s="10" t="s">
        <v>321</v>
      </c>
      <c r="C118" s="19" t="s">
        <v>80</v>
      </c>
      <c r="D118" s="28">
        <v>18193368</v>
      </c>
      <c r="E118" s="21">
        <v>0</v>
      </c>
      <c r="F118" s="21">
        <v>0</v>
      </c>
      <c r="G118" s="28">
        <v>3400000</v>
      </c>
      <c r="H118" s="21">
        <v>0</v>
      </c>
      <c r="I118" s="21">
        <v>0</v>
      </c>
      <c r="J118" s="28">
        <v>6000000</v>
      </c>
      <c r="K118" s="22">
        <f t="shared" ref="K118:K119" si="88">SUM(D118:J118)</f>
        <v>27593368</v>
      </c>
    </row>
    <row r="119" spans="1:11" ht="15.75" thickBot="1" x14ac:dyDescent="0.3">
      <c r="A119" s="10" t="s">
        <v>470</v>
      </c>
      <c r="B119" s="10" t="s">
        <v>321</v>
      </c>
      <c r="C119" s="19" t="s">
        <v>89</v>
      </c>
      <c r="D119" s="28">
        <v>17716121.670000002</v>
      </c>
      <c r="E119" s="21">
        <v>0</v>
      </c>
      <c r="F119" s="21">
        <v>0</v>
      </c>
      <c r="G119" s="28">
        <v>3334541</v>
      </c>
      <c r="H119" s="21">
        <v>0</v>
      </c>
      <c r="I119" s="21">
        <v>0</v>
      </c>
      <c r="J119" s="21">
        <v>0</v>
      </c>
      <c r="K119" s="22">
        <f t="shared" si="88"/>
        <v>21050662.670000002</v>
      </c>
    </row>
    <row r="120" spans="1:11" ht="15.75" thickBot="1" x14ac:dyDescent="0.3">
      <c r="A120" s="23" t="s">
        <v>470</v>
      </c>
      <c r="B120" s="23" t="s">
        <v>321</v>
      </c>
      <c r="C120" s="24" t="s">
        <v>349</v>
      </c>
      <c r="D120" s="25">
        <f>D119/D118</f>
        <v>0.97376811539237829</v>
      </c>
      <c r="E120" s="26">
        <v>0</v>
      </c>
      <c r="F120" s="26">
        <v>0</v>
      </c>
      <c r="G120" s="25">
        <f t="shared" ref="G120" si="89">G119/G118</f>
        <v>0.98074735294117643</v>
      </c>
      <c r="H120" s="26">
        <v>0</v>
      </c>
      <c r="I120" s="26">
        <v>0</v>
      </c>
      <c r="J120" s="26">
        <f t="shared" ref="J120" si="90">J119/J118</f>
        <v>0</v>
      </c>
      <c r="K120" s="25">
        <f t="shared" si="87"/>
        <v>0.7628884835660511</v>
      </c>
    </row>
    <row r="121" spans="1:11" ht="15.75" thickBot="1" x14ac:dyDescent="0.3">
      <c r="A121" s="10" t="s">
        <v>470</v>
      </c>
      <c r="B121" s="10" t="s">
        <v>326</v>
      </c>
      <c r="C121" s="19" t="s">
        <v>80</v>
      </c>
      <c r="D121" s="28">
        <v>21136120</v>
      </c>
      <c r="E121" s="21">
        <v>0</v>
      </c>
      <c r="F121" s="21">
        <v>0</v>
      </c>
      <c r="G121" s="28">
        <v>9000000</v>
      </c>
      <c r="H121" s="21">
        <v>0</v>
      </c>
      <c r="I121" s="21">
        <v>0</v>
      </c>
      <c r="J121" s="21">
        <v>0</v>
      </c>
      <c r="K121" s="22">
        <f t="shared" ref="K121:K122" si="91">SUM(D121:J121)</f>
        <v>30136120</v>
      </c>
    </row>
    <row r="122" spans="1:11" ht="15.75" thickBot="1" x14ac:dyDescent="0.3">
      <c r="A122" s="10" t="s">
        <v>470</v>
      </c>
      <c r="B122" s="10" t="s">
        <v>326</v>
      </c>
      <c r="C122" s="19" t="s">
        <v>89</v>
      </c>
      <c r="D122" s="28">
        <v>20800155.379999999</v>
      </c>
      <c r="E122" s="21">
        <v>0</v>
      </c>
      <c r="F122" s="21">
        <v>0</v>
      </c>
      <c r="G122" s="21">
        <v>0</v>
      </c>
      <c r="H122" s="21">
        <v>0</v>
      </c>
      <c r="I122" s="21">
        <v>0</v>
      </c>
      <c r="J122" s="21">
        <v>0</v>
      </c>
      <c r="K122" s="22">
        <f t="shared" si="91"/>
        <v>20800155.379999999</v>
      </c>
    </row>
    <row r="123" spans="1:11" ht="15.75" thickBot="1" x14ac:dyDescent="0.3">
      <c r="A123" s="23" t="s">
        <v>470</v>
      </c>
      <c r="B123" s="23" t="s">
        <v>326</v>
      </c>
      <c r="C123" s="24" t="s">
        <v>349</v>
      </c>
      <c r="D123" s="25">
        <f>D122/D121</f>
        <v>0.98410471647587161</v>
      </c>
      <c r="E123" s="26">
        <v>0</v>
      </c>
      <c r="F123" s="26">
        <v>0</v>
      </c>
      <c r="G123" s="25">
        <f t="shared" ref="G123" si="92">G122/G121</f>
        <v>0</v>
      </c>
      <c r="H123" s="26">
        <v>0</v>
      </c>
      <c r="I123" s="26">
        <v>0</v>
      </c>
      <c r="J123" s="26">
        <v>0</v>
      </c>
      <c r="K123" s="25">
        <f t="shared" si="87"/>
        <v>0.69020681428133412</v>
      </c>
    </row>
    <row r="124" spans="1:11" ht="15.75" thickBot="1" x14ac:dyDescent="0.3">
      <c r="A124" s="10" t="s">
        <v>470</v>
      </c>
      <c r="B124" s="10" t="s">
        <v>333</v>
      </c>
      <c r="C124" s="19" t="s">
        <v>80</v>
      </c>
      <c r="D124" s="28">
        <v>21450916</v>
      </c>
      <c r="E124" s="21">
        <v>0</v>
      </c>
      <c r="F124" s="21">
        <v>0</v>
      </c>
      <c r="G124" s="28">
        <v>50164200</v>
      </c>
      <c r="H124" s="21">
        <v>0</v>
      </c>
      <c r="I124" s="21">
        <v>0</v>
      </c>
      <c r="J124" s="28">
        <v>50164200</v>
      </c>
      <c r="K124" s="22">
        <f t="shared" ref="K124:K125" si="93">SUM(D124:J124)</f>
        <v>121779316</v>
      </c>
    </row>
    <row r="125" spans="1:11" ht="15.75" thickBot="1" x14ac:dyDescent="0.3">
      <c r="A125" s="10" t="s">
        <v>470</v>
      </c>
      <c r="B125" s="10" t="s">
        <v>333</v>
      </c>
      <c r="C125" s="19" t="s">
        <v>89</v>
      </c>
      <c r="D125" s="28">
        <v>20925194.660000004</v>
      </c>
      <c r="E125" s="21">
        <v>0</v>
      </c>
      <c r="F125" s="21">
        <v>0</v>
      </c>
      <c r="G125" s="28">
        <v>19509019.199999999</v>
      </c>
      <c r="H125" s="21">
        <v>0</v>
      </c>
      <c r="I125" s="21">
        <v>0</v>
      </c>
      <c r="J125" s="21">
        <v>0</v>
      </c>
      <c r="K125" s="22">
        <f t="shared" si="93"/>
        <v>40434213.859999999</v>
      </c>
    </row>
    <row r="126" spans="1:11" ht="15.75" thickBot="1" x14ac:dyDescent="0.3">
      <c r="A126" s="23" t="s">
        <v>470</v>
      </c>
      <c r="B126" s="23" t="s">
        <v>333</v>
      </c>
      <c r="C126" s="24" t="s">
        <v>349</v>
      </c>
      <c r="D126" s="25">
        <f>D125/D124</f>
        <v>0.97549189321332497</v>
      </c>
      <c r="E126" s="26">
        <v>0</v>
      </c>
      <c r="F126" s="26">
        <v>0</v>
      </c>
      <c r="G126" s="25">
        <f t="shared" ref="G126" si="94">G125/G124</f>
        <v>0.38890322580645159</v>
      </c>
      <c r="H126" s="26">
        <v>0</v>
      </c>
      <c r="I126" s="26">
        <v>0</v>
      </c>
      <c r="J126" s="25">
        <f t="shared" ref="J126" si="95">J125/J124</f>
        <v>0</v>
      </c>
      <c r="K126" s="25">
        <f t="shared" si="87"/>
        <v>0.33202858406595093</v>
      </c>
    </row>
    <row r="127" spans="1:11" ht="15.75" thickBot="1" x14ac:dyDescent="0.3">
      <c r="A127" s="10" t="s">
        <v>470</v>
      </c>
      <c r="B127" s="10" t="s">
        <v>340</v>
      </c>
      <c r="C127" s="19" t="s">
        <v>80</v>
      </c>
      <c r="D127" s="28">
        <v>22281104</v>
      </c>
      <c r="E127" s="21">
        <v>0</v>
      </c>
      <c r="F127" s="21">
        <v>0</v>
      </c>
      <c r="G127" s="21">
        <v>0</v>
      </c>
      <c r="H127" s="21">
        <v>0</v>
      </c>
      <c r="I127" s="21">
        <v>0</v>
      </c>
      <c r="J127" s="21">
        <v>0</v>
      </c>
      <c r="K127" s="22">
        <f t="shared" ref="K127:K128" si="96">SUM(D127:J127)</f>
        <v>22281104</v>
      </c>
    </row>
    <row r="128" spans="1:11" ht="15.75" thickBot="1" x14ac:dyDescent="0.3">
      <c r="A128" s="10" t="s">
        <v>470</v>
      </c>
      <c r="B128" s="10" t="s">
        <v>340</v>
      </c>
      <c r="C128" s="19" t="s">
        <v>89</v>
      </c>
      <c r="D128" s="28">
        <v>21611340.579999998</v>
      </c>
      <c r="E128" s="21">
        <v>0</v>
      </c>
      <c r="F128" s="21">
        <v>0</v>
      </c>
      <c r="G128" s="21">
        <v>0</v>
      </c>
      <c r="H128" s="21">
        <v>0</v>
      </c>
      <c r="I128" s="21">
        <v>0</v>
      </c>
      <c r="J128" s="21">
        <v>0</v>
      </c>
      <c r="K128" s="22">
        <f t="shared" si="96"/>
        <v>21611340.579999998</v>
      </c>
    </row>
    <row r="129" spans="1:11" ht="15.75" thickBot="1" x14ac:dyDescent="0.3">
      <c r="A129" s="23" t="s">
        <v>470</v>
      </c>
      <c r="B129" s="23" t="s">
        <v>340</v>
      </c>
      <c r="C129" s="24" t="s">
        <v>349</v>
      </c>
      <c r="D129" s="25">
        <f>D128/D127</f>
        <v>0.96994029469993936</v>
      </c>
      <c r="E129" s="26">
        <v>0</v>
      </c>
      <c r="F129" s="26">
        <v>0</v>
      </c>
      <c r="G129" s="26">
        <v>0</v>
      </c>
      <c r="H129" s="26">
        <v>0</v>
      </c>
      <c r="I129" s="26">
        <v>0</v>
      </c>
      <c r="J129" s="26">
        <v>0</v>
      </c>
      <c r="K129" s="25">
        <f t="shared" si="87"/>
        <v>0.96994029469993936</v>
      </c>
    </row>
    <row r="130" spans="1:11" ht="15.75" thickBot="1" x14ac:dyDescent="0.3">
      <c r="A130" s="10" t="s">
        <v>470</v>
      </c>
      <c r="B130" s="10" t="s">
        <v>345</v>
      </c>
      <c r="C130" s="19" t="s">
        <v>80</v>
      </c>
      <c r="D130" s="28">
        <v>21251347</v>
      </c>
      <c r="E130" s="21">
        <v>0</v>
      </c>
      <c r="F130" s="21">
        <v>0</v>
      </c>
      <c r="G130" s="21">
        <v>0</v>
      </c>
      <c r="H130" s="21">
        <v>0</v>
      </c>
      <c r="I130" s="21">
        <v>0</v>
      </c>
      <c r="J130" s="28">
        <v>50000000</v>
      </c>
      <c r="K130" s="22">
        <f t="shared" ref="K130:K131" si="97">SUM(D130:J130)</f>
        <v>71251347</v>
      </c>
    </row>
    <row r="131" spans="1:11" ht="15.75" thickBot="1" x14ac:dyDescent="0.3">
      <c r="A131" s="10" t="s">
        <v>470</v>
      </c>
      <c r="B131" s="10" t="s">
        <v>345</v>
      </c>
      <c r="C131" s="19" t="s">
        <v>89</v>
      </c>
      <c r="D131" s="28">
        <v>19992307.030000001</v>
      </c>
      <c r="E131" s="21">
        <v>0</v>
      </c>
      <c r="F131" s="21">
        <v>0</v>
      </c>
      <c r="G131" s="21">
        <v>0</v>
      </c>
      <c r="H131" s="21">
        <v>0</v>
      </c>
      <c r="I131" s="21">
        <v>0</v>
      </c>
      <c r="J131" s="21">
        <v>0</v>
      </c>
      <c r="K131" s="22">
        <f t="shared" si="97"/>
        <v>19992307.030000001</v>
      </c>
    </row>
    <row r="132" spans="1:11" ht="15.75" thickBot="1" x14ac:dyDescent="0.3">
      <c r="A132" s="23" t="s">
        <v>470</v>
      </c>
      <c r="B132" s="23" t="s">
        <v>345</v>
      </c>
      <c r="C132" s="24" t="s">
        <v>349</v>
      </c>
      <c r="D132" s="25">
        <f>D131/D130</f>
        <v>0.9407548156829777</v>
      </c>
      <c r="E132" s="26">
        <v>0</v>
      </c>
      <c r="F132" s="26">
        <v>0</v>
      </c>
      <c r="G132" s="26">
        <v>0</v>
      </c>
      <c r="H132" s="26">
        <v>0</v>
      </c>
      <c r="I132" s="26">
        <v>0</v>
      </c>
      <c r="J132" s="26">
        <f t="shared" ref="J132" si="98">J131/J130</f>
        <v>0</v>
      </c>
      <c r="K132" s="25">
        <f t="shared" si="87"/>
        <v>0.28058847827817207</v>
      </c>
    </row>
    <row r="133" spans="1:11" ht="15.75" thickBot="1" x14ac:dyDescent="0.3">
      <c r="A133" s="33" t="s">
        <v>470</v>
      </c>
      <c r="B133" s="33" t="s">
        <v>113</v>
      </c>
      <c r="C133" s="34" t="s">
        <v>80</v>
      </c>
      <c r="D133" s="35">
        <f>D4+D7+D10+D13+D16+D19+D22+D25+D28+D31+D34+D37+D40+D43+D46+D49+D52+D55+D58+D61+D64+D67+D70+D73+D76+D79+D82+D85+D88+D91+D94+D97+D100+D103+D106+D109+D112+D115+D118+D121+D124+D127+D130</f>
        <v>4032890509</v>
      </c>
      <c r="E133" s="35">
        <f t="shared" ref="E133:J133" si="99">E4+E7+E10+E13+E16+E19+E22+E25+E28+E31+E34+E37+E40+E43+E46+E49+E52+E55+E58+E61+E64+E67+E70+E73+E76+E79+E82+E85+E88+E91+E94+E97+E100+E103+E106+E109+E112+E115+E118+E121+E124+E127+E130</f>
        <v>2039397343</v>
      </c>
      <c r="F133" s="35">
        <f t="shared" si="99"/>
        <v>50645770</v>
      </c>
      <c r="G133" s="35">
        <f t="shared" si="99"/>
        <v>1167421146.9400001</v>
      </c>
      <c r="H133" s="35">
        <f t="shared" si="99"/>
        <v>1920516104.1700001</v>
      </c>
      <c r="I133" s="35">
        <f t="shared" si="99"/>
        <v>0</v>
      </c>
      <c r="J133" s="35">
        <f t="shared" si="99"/>
        <v>1683531651.71</v>
      </c>
      <c r="K133" s="22">
        <f t="shared" ref="K133:K134" si="100">SUM(D133:J133)</f>
        <v>10894402524.82</v>
      </c>
    </row>
    <row r="134" spans="1:11" ht="15.75" thickBot="1" x14ac:dyDescent="0.3">
      <c r="A134" s="33" t="s">
        <v>470</v>
      </c>
      <c r="B134" s="33" t="s">
        <v>113</v>
      </c>
      <c r="C134" s="34" t="s">
        <v>89</v>
      </c>
      <c r="D134" s="35">
        <f>D5+D8+D11+D14+D17+D20+D23+D26+D29+D32+D35+D38+D41+D44+D47+D50+D53+D56+D59+D62+D65+D68+D71+D74+D77+D80+D83+D86+D89+D92+D95+D98+D101+D104+D107+D110+D113+D116+D119+D122+D125+D128+D131</f>
        <v>3958133693.5100012</v>
      </c>
      <c r="E134" s="35">
        <f t="shared" ref="E134:J134" si="101">E5+E8+E11+E14+E17+E20+E23+E26+E29+E32+E35+E38+E41+E44+E47+E50+E53+E56+E59+E62+E65+E68+E71+E74+E77+E80+E83+E86+E89+E92+E95+E98+E101+E104+E107+E110+E113+E116+E119+E122+E125+E128+E131</f>
        <v>1762579082.0999999</v>
      </c>
      <c r="F134" s="35">
        <f t="shared" si="101"/>
        <v>32165910.309999999</v>
      </c>
      <c r="G134" s="35">
        <f t="shared" si="101"/>
        <v>975512374.72000015</v>
      </c>
      <c r="H134" s="35">
        <f t="shared" si="101"/>
        <v>1728650641.8699999</v>
      </c>
      <c r="I134" s="35">
        <f t="shared" si="101"/>
        <v>0</v>
      </c>
      <c r="J134" s="35">
        <f t="shared" si="101"/>
        <v>0</v>
      </c>
      <c r="K134" s="22">
        <f t="shared" si="100"/>
        <v>8457041702.5100012</v>
      </c>
    </row>
    <row r="135" spans="1:11" ht="15.75" thickBot="1" x14ac:dyDescent="0.3">
      <c r="A135" s="23" t="s">
        <v>470</v>
      </c>
      <c r="B135" s="23" t="s">
        <v>113</v>
      </c>
      <c r="C135" s="24" t="s">
        <v>349</v>
      </c>
      <c r="D135" s="25">
        <f>D134/D133</f>
        <v>0.98146321718301854</v>
      </c>
      <c r="E135" s="25">
        <f t="shared" ref="E135" si="102">E134/E133</f>
        <v>0.86426467512564564</v>
      </c>
      <c r="F135" s="25">
        <f t="shared" ref="F135" si="103">F134/F133</f>
        <v>0.63511543629408729</v>
      </c>
      <c r="G135" s="25">
        <f t="shared" ref="G135" si="104">G134/G133</f>
        <v>0.83561307526163642</v>
      </c>
      <c r="H135" s="25">
        <f t="shared" ref="H135" si="105">H134/H133</f>
        <v>0.90009692609012526</v>
      </c>
      <c r="I135" s="26">
        <v>0</v>
      </c>
      <c r="J135" s="26">
        <f t="shared" ref="J135:K150" si="106">J134/J133</f>
        <v>0</v>
      </c>
      <c r="K135" s="25">
        <f t="shared" si="106"/>
        <v>0.77627402542203483</v>
      </c>
    </row>
    <row r="136" spans="1:11" ht="15.75" thickBot="1" x14ac:dyDescent="0.3">
      <c r="A136" s="10" t="s">
        <v>474</v>
      </c>
      <c r="B136" s="10" t="s">
        <v>112</v>
      </c>
      <c r="C136" s="11" t="s">
        <v>80</v>
      </c>
      <c r="D136" s="28">
        <v>62259407</v>
      </c>
      <c r="E136" s="28">
        <v>254750</v>
      </c>
      <c r="F136" s="28">
        <v>371181</v>
      </c>
      <c r="G136" s="21">
        <v>0</v>
      </c>
      <c r="H136" s="21">
        <v>0</v>
      </c>
      <c r="I136" s="21">
        <v>0</v>
      </c>
      <c r="J136" s="21">
        <v>0</v>
      </c>
      <c r="K136" s="22">
        <f t="shared" ref="K136:K137" si="107">SUM(D136:J136)</f>
        <v>62885338</v>
      </c>
    </row>
    <row r="137" spans="1:11" ht="15.75" thickBot="1" x14ac:dyDescent="0.3">
      <c r="A137" s="10" t="s">
        <v>474</v>
      </c>
      <c r="B137" s="10" t="s">
        <v>112</v>
      </c>
      <c r="C137" s="11" t="s">
        <v>401</v>
      </c>
      <c r="D137" s="28">
        <v>62545927.358858094</v>
      </c>
      <c r="E137" s="28">
        <v>88550.335000000006</v>
      </c>
      <c r="F137" s="28">
        <v>250860.30249999996</v>
      </c>
      <c r="G137" s="21">
        <v>0</v>
      </c>
      <c r="H137" s="21">
        <v>0</v>
      </c>
      <c r="I137" s="21">
        <v>0</v>
      </c>
      <c r="J137" s="21">
        <v>0</v>
      </c>
      <c r="K137" s="22">
        <f t="shared" si="107"/>
        <v>62885337.996358097</v>
      </c>
    </row>
    <row r="138" spans="1:11" ht="15.75" thickBot="1" x14ac:dyDescent="0.3">
      <c r="A138" s="23" t="s">
        <v>474</v>
      </c>
      <c r="B138" s="23" t="s">
        <v>112</v>
      </c>
      <c r="C138" s="24" t="s">
        <v>349</v>
      </c>
      <c r="D138" s="25">
        <f>D137/D136</f>
        <v>1.0046020412442749</v>
      </c>
      <c r="E138" s="25">
        <f t="shared" ref="E138" si="108">E137/E136</f>
        <v>0.34759699705593722</v>
      </c>
      <c r="F138" s="25">
        <f t="shared" ref="F138" si="109">F137/F136</f>
        <v>0.6758435978673476</v>
      </c>
      <c r="G138" s="26">
        <v>0</v>
      </c>
      <c r="H138" s="26">
        <v>0</v>
      </c>
      <c r="I138" s="26">
        <v>0</v>
      </c>
      <c r="J138" s="26">
        <v>0</v>
      </c>
      <c r="K138" s="25">
        <f t="shared" si="106"/>
        <v>0.99999999994208666</v>
      </c>
    </row>
    <row r="139" spans="1:11" ht="15.75" thickBot="1" x14ac:dyDescent="0.3">
      <c r="A139" s="10" t="s">
        <v>474</v>
      </c>
      <c r="B139" s="10" t="s">
        <v>97</v>
      </c>
      <c r="C139" s="11" t="s">
        <v>80</v>
      </c>
      <c r="D139" s="28">
        <v>63946452</v>
      </c>
      <c r="E139" s="28">
        <v>1609547</v>
      </c>
      <c r="F139" s="28">
        <v>1025449</v>
      </c>
      <c r="G139" s="21">
        <v>0</v>
      </c>
      <c r="H139" s="21">
        <v>0</v>
      </c>
      <c r="I139" s="21">
        <v>0</v>
      </c>
      <c r="J139" s="21">
        <v>0</v>
      </c>
      <c r="K139" s="22">
        <f t="shared" ref="K139:K140" si="110">SUM(D139:J139)</f>
        <v>66581448</v>
      </c>
    </row>
    <row r="140" spans="1:11" ht="15.75" thickBot="1" x14ac:dyDescent="0.3">
      <c r="A140" s="10" t="s">
        <v>474</v>
      </c>
      <c r="B140" s="10" t="s">
        <v>97</v>
      </c>
      <c r="C140" s="11" t="s">
        <v>401</v>
      </c>
      <c r="D140" s="28">
        <v>64649023.141594805</v>
      </c>
      <c r="E140" s="28">
        <v>992978.41249999998</v>
      </c>
      <c r="F140" s="28">
        <v>939446.44735935982</v>
      </c>
      <c r="G140" s="21">
        <v>0</v>
      </c>
      <c r="H140" s="21">
        <v>0</v>
      </c>
      <c r="I140" s="21">
        <v>0</v>
      </c>
      <c r="J140" s="21">
        <v>0</v>
      </c>
      <c r="K140" s="22">
        <f t="shared" si="110"/>
        <v>66581448.001454167</v>
      </c>
    </row>
    <row r="141" spans="1:11" ht="15" customHeight="1" thickBot="1" x14ac:dyDescent="0.3">
      <c r="A141" s="23" t="s">
        <v>474</v>
      </c>
      <c r="B141" s="23" t="s">
        <v>97</v>
      </c>
      <c r="C141" s="24" t="s">
        <v>402</v>
      </c>
      <c r="D141" s="25">
        <f>D140/D139</f>
        <v>1.0109868666614186</v>
      </c>
      <c r="E141" s="25">
        <f t="shared" ref="E141" si="111">E140/E139</f>
        <v>0.61693036146195168</v>
      </c>
      <c r="F141" s="25">
        <f t="shared" ref="F141" si="112">F140/F139</f>
        <v>0.91613180895330715</v>
      </c>
      <c r="G141" s="26">
        <v>0</v>
      </c>
      <c r="H141" s="26">
        <v>0</v>
      </c>
      <c r="I141" s="26">
        <v>0</v>
      </c>
      <c r="J141" s="26">
        <v>0</v>
      </c>
      <c r="K141" s="25">
        <f t="shared" si="106"/>
        <v>1.0000000000218405</v>
      </c>
    </row>
    <row r="142" spans="1:11" ht="15.75" thickBot="1" x14ac:dyDescent="0.3">
      <c r="A142" s="10" t="s">
        <v>474</v>
      </c>
      <c r="B142" s="10" t="s">
        <v>99</v>
      </c>
      <c r="C142" s="11" t="s">
        <v>80</v>
      </c>
      <c r="D142" s="28">
        <v>161755365</v>
      </c>
      <c r="E142" s="28">
        <v>44335779</v>
      </c>
      <c r="F142" s="28">
        <v>8979031</v>
      </c>
      <c r="G142" s="28">
        <v>15947067</v>
      </c>
      <c r="H142" s="28">
        <v>26180479</v>
      </c>
      <c r="I142" s="21">
        <v>0</v>
      </c>
      <c r="J142" s="21">
        <v>0</v>
      </c>
      <c r="K142" s="22">
        <f t="shared" ref="K142:K143" si="113">SUM(D142:J142)</f>
        <v>257197721</v>
      </c>
    </row>
    <row r="143" spans="1:11" ht="15.75" thickBot="1" x14ac:dyDescent="0.3">
      <c r="A143" s="10" t="s">
        <v>474</v>
      </c>
      <c r="B143" s="10" t="s">
        <v>99</v>
      </c>
      <c r="C143" s="11" t="s">
        <v>401</v>
      </c>
      <c r="D143" s="28">
        <v>155978676.60214829</v>
      </c>
      <c r="E143" s="28">
        <v>36038374.066127002</v>
      </c>
      <c r="F143" s="28">
        <v>23829366.871448599</v>
      </c>
      <c r="G143" s="28">
        <v>11651893.10585936</v>
      </c>
      <c r="H143" s="28">
        <v>28455303.954416662</v>
      </c>
      <c r="I143" s="21">
        <v>0</v>
      </c>
      <c r="J143" s="21">
        <v>0</v>
      </c>
      <c r="K143" s="22">
        <f t="shared" si="113"/>
        <v>255953614.59999993</v>
      </c>
    </row>
    <row r="144" spans="1:11" ht="15.75" thickBot="1" x14ac:dyDescent="0.3">
      <c r="A144" s="23" t="s">
        <v>474</v>
      </c>
      <c r="B144" s="23" t="s">
        <v>99</v>
      </c>
      <c r="C144" s="24" t="s">
        <v>349</v>
      </c>
      <c r="D144" s="25">
        <f>D143/D142</f>
        <v>0.96428750046187517</v>
      </c>
      <c r="E144" s="25">
        <f t="shared" ref="E144" si="114">E143/E142</f>
        <v>0.81285081437560847</v>
      </c>
      <c r="F144" s="25">
        <f t="shared" ref="F144" si="115">F143/F142</f>
        <v>2.6538907006166479</v>
      </c>
      <c r="G144" s="25">
        <f t="shared" ref="G144" si="116">G143/G142</f>
        <v>0.73066057262187212</v>
      </c>
      <c r="H144" s="25">
        <f t="shared" ref="H144" si="117">H143/H142</f>
        <v>1.0868901197115859</v>
      </c>
      <c r="I144" s="26">
        <v>0</v>
      </c>
      <c r="J144" s="26">
        <v>0</v>
      </c>
      <c r="K144" s="25">
        <f t="shared" si="106"/>
        <v>0.99516284049810821</v>
      </c>
    </row>
    <row r="145" spans="1:11" ht="15.75" thickBot="1" x14ac:dyDescent="0.3">
      <c r="A145" s="10" t="s">
        <v>474</v>
      </c>
      <c r="B145" s="10" t="s">
        <v>101</v>
      </c>
      <c r="C145" s="11" t="s">
        <v>80</v>
      </c>
      <c r="D145" s="28">
        <v>8125230</v>
      </c>
      <c r="E145" s="28">
        <v>0</v>
      </c>
      <c r="F145" s="28">
        <v>0</v>
      </c>
      <c r="G145" s="28">
        <v>4123135</v>
      </c>
      <c r="H145" s="21">
        <v>0</v>
      </c>
      <c r="I145" s="21">
        <v>0</v>
      </c>
      <c r="J145" s="21">
        <v>0</v>
      </c>
      <c r="K145" s="22">
        <f t="shared" ref="K145:K146" si="118">SUM(D145:J145)</f>
        <v>12248365</v>
      </c>
    </row>
    <row r="146" spans="1:11" ht="15.75" thickBot="1" x14ac:dyDescent="0.3">
      <c r="A146" s="10" t="s">
        <v>474</v>
      </c>
      <c r="B146" s="10" t="s">
        <v>101</v>
      </c>
      <c r="C146" s="11" t="s">
        <v>401</v>
      </c>
      <c r="D146" s="28">
        <v>7262995.1045000004</v>
      </c>
      <c r="E146" s="28">
        <v>0</v>
      </c>
      <c r="F146" s="28">
        <v>0</v>
      </c>
      <c r="G146" s="28">
        <v>4468346.8954999996</v>
      </c>
      <c r="H146" s="21">
        <v>0</v>
      </c>
      <c r="I146" s="21">
        <v>0</v>
      </c>
      <c r="J146" s="21">
        <v>0</v>
      </c>
      <c r="K146" s="22">
        <f t="shared" si="118"/>
        <v>11731342</v>
      </c>
    </row>
    <row r="147" spans="1:11" ht="15.75" thickBot="1" x14ac:dyDescent="0.3">
      <c r="A147" s="23" t="s">
        <v>474</v>
      </c>
      <c r="B147" s="23" t="s">
        <v>101</v>
      </c>
      <c r="C147" s="24" t="s">
        <v>349</v>
      </c>
      <c r="D147" s="25">
        <f>D146/D145</f>
        <v>0.89388178605405633</v>
      </c>
      <c r="E147" s="26">
        <v>0</v>
      </c>
      <c r="F147" s="26">
        <v>0</v>
      </c>
      <c r="G147" s="25">
        <f t="shared" ref="G147" si="119">G146/G145</f>
        <v>1.0837255863560129</v>
      </c>
      <c r="H147" s="26">
        <v>0</v>
      </c>
      <c r="I147" s="26">
        <v>0</v>
      </c>
      <c r="J147" s="26">
        <v>0</v>
      </c>
      <c r="K147" s="25">
        <f t="shared" si="106"/>
        <v>0.95778840686083411</v>
      </c>
    </row>
    <row r="148" spans="1:11" ht="15.75" thickBot="1" x14ac:dyDescent="0.3">
      <c r="A148" s="10" t="s">
        <v>474</v>
      </c>
      <c r="B148" s="10" t="s">
        <v>102</v>
      </c>
      <c r="C148" s="11" t="s">
        <v>80</v>
      </c>
      <c r="D148" s="28">
        <v>25031640</v>
      </c>
      <c r="E148" s="28">
        <v>12272842</v>
      </c>
      <c r="F148" s="28">
        <v>1000000</v>
      </c>
      <c r="G148" s="21">
        <v>0</v>
      </c>
      <c r="H148" s="28">
        <v>7672573</v>
      </c>
      <c r="I148" s="21">
        <v>0</v>
      </c>
      <c r="J148" s="21">
        <v>0</v>
      </c>
      <c r="K148" s="22">
        <f t="shared" ref="K148:K149" si="120">SUM(D148:J148)</f>
        <v>45977055</v>
      </c>
    </row>
    <row r="149" spans="1:11" ht="15.75" thickBot="1" x14ac:dyDescent="0.3">
      <c r="A149" s="10" t="s">
        <v>474</v>
      </c>
      <c r="B149" s="10" t="s">
        <v>102</v>
      </c>
      <c r="C149" s="11" t="s">
        <v>401</v>
      </c>
      <c r="D149" s="28">
        <v>25031640</v>
      </c>
      <c r="E149" s="28">
        <v>12272842</v>
      </c>
      <c r="F149" s="28">
        <v>1000000</v>
      </c>
      <c r="G149" s="21">
        <v>0</v>
      </c>
      <c r="H149" s="28">
        <v>7672573</v>
      </c>
      <c r="I149" s="21">
        <v>0</v>
      </c>
      <c r="J149" s="21">
        <v>0</v>
      </c>
      <c r="K149" s="22">
        <f t="shared" si="120"/>
        <v>45977055</v>
      </c>
    </row>
    <row r="150" spans="1:11" ht="15.75" thickBot="1" x14ac:dyDescent="0.3">
      <c r="A150" s="23" t="s">
        <v>474</v>
      </c>
      <c r="B150" s="23" t="s">
        <v>102</v>
      </c>
      <c r="C150" s="24" t="s">
        <v>349</v>
      </c>
      <c r="D150" s="25">
        <f>D149/D148</f>
        <v>1</v>
      </c>
      <c r="E150" s="25">
        <f t="shared" ref="E150" si="121">E149/E148</f>
        <v>1</v>
      </c>
      <c r="F150" s="25">
        <f t="shared" ref="F150" si="122">F149/F148</f>
        <v>1</v>
      </c>
      <c r="G150" s="26">
        <v>0</v>
      </c>
      <c r="H150" s="25">
        <f t="shared" ref="H150" si="123">H149/H148</f>
        <v>1</v>
      </c>
      <c r="I150" s="26">
        <v>0</v>
      </c>
      <c r="J150" s="26">
        <v>0</v>
      </c>
      <c r="K150" s="25">
        <f t="shared" si="106"/>
        <v>1</v>
      </c>
    </row>
    <row r="151" spans="1:11" ht="15.75" thickBot="1" x14ac:dyDescent="0.3">
      <c r="A151" s="10" t="s">
        <v>474</v>
      </c>
      <c r="B151" s="10" t="s">
        <v>106</v>
      </c>
      <c r="C151" s="11" t="s">
        <v>80</v>
      </c>
      <c r="D151" s="28">
        <v>11034807</v>
      </c>
      <c r="E151" s="21">
        <v>0</v>
      </c>
      <c r="F151" s="21">
        <v>0</v>
      </c>
      <c r="G151" s="21">
        <v>0</v>
      </c>
      <c r="H151" s="21">
        <v>0</v>
      </c>
      <c r="I151" s="21">
        <v>0</v>
      </c>
      <c r="J151" s="21">
        <v>0</v>
      </c>
      <c r="K151" s="22">
        <f t="shared" ref="K151:K152" si="124">SUM(D151:J151)</f>
        <v>11034807</v>
      </c>
    </row>
    <row r="152" spans="1:11" ht="15.75" thickBot="1" x14ac:dyDescent="0.3">
      <c r="A152" s="10" t="s">
        <v>474</v>
      </c>
      <c r="B152" s="10" t="s">
        <v>106</v>
      </c>
      <c r="C152" s="11" t="s">
        <v>401</v>
      </c>
      <c r="D152" s="28">
        <v>11034807</v>
      </c>
      <c r="E152" s="21">
        <v>0</v>
      </c>
      <c r="F152" s="21">
        <v>0</v>
      </c>
      <c r="G152" s="21">
        <v>0</v>
      </c>
      <c r="H152" s="21">
        <v>0</v>
      </c>
      <c r="I152" s="21">
        <v>0</v>
      </c>
      <c r="J152" s="21">
        <v>0</v>
      </c>
      <c r="K152" s="22">
        <f t="shared" si="124"/>
        <v>11034807</v>
      </c>
    </row>
    <row r="153" spans="1:11" ht="15.75" thickBot="1" x14ac:dyDescent="0.3">
      <c r="A153" s="23" t="s">
        <v>474</v>
      </c>
      <c r="B153" s="23" t="s">
        <v>106</v>
      </c>
      <c r="C153" s="24" t="s">
        <v>349</v>
      </c>
      <c r="D153" s="25">
        <f>D152/D151</f>
        <v>1</v>
      </c>
      <c r="E153" s="26">
        <v>0</v>
      </c>
      <c r="F153" s="26">
        <v>0</v>
      </c>
      <c r="G153" s="26">
        <v>0</v>
      </c>
      <c r="H153" s="26">
        <v>0</v>
      </c>
      <c r="I153" s="26">
        <v>0</v>
      </c>
      <c r="J153" s="26">
        <v>0</v>
      </c>
      <c r="K153" s="25">
        <f t="shared" ref="K153:K168" si="125">K152/K151</f>
        <v>1</v>
      </c>
    </row>
    <row r="154" spans="1:11" ht="15.75" thickBot="1" x14ac:dyDescent="0.3">
      <c r="A154" s="10" t="s">
        <v>474</v>
      </c>
      <c r="B154" s="10" t="s">
        <v>107</v>
      </c>
      <c r="C154" s="11" t="s">
        <v>80</v>
      </c>
      <c r="D154" s="28">
        <v>130296029</v>
      </c>
      <c r="E154" s="21">
        <v>0</v>
      </c>
      <c r="F154" s="21">
        <v>0</v>
      </c>
      <c r="G154" s="21">
        <v>0</v>
      </c>
      <c r="H154" s="21">
        <v>0</v>
      </c>
      <c r="I154" s="21">
        <v>0</v>
      </c>
      <c r="J154" s="21">
        <v>0</v>
      </c>
      <c r="K154" s="22">
        <f t="shared" ref="K154:K155" si="126">SUM(D154:J154)</f>
        <v>130296029</v>
      </c>
    </row>
    <row r="155" spans="1:11" ht="15.75" thickBot="1" x14ac:dyDescent="0.3">
      <c r="A155" s="10" t="s">
        <v>474</v>
      </c>
      <c r="B155" s="10" t="s">
        <v>107</v>
      </c>
      <c r="C155" s="11" t="s">
        <v>401</v>
      </c>
      <c r="D155" s="28">
        <v>129160149.86</v>
      </c>
      <c r="E155" s="21">
        <v>0</v>
      </c>
      <c r="F155" s="21">
        <v>0</v>
      </c>
      <c r="G155" s="21">
        <v>0</v>
      </c>
      <c r="H155" s="21">
        <v>0</v>
      </c>
      <c r="I155" s="21">
        <v>0</v>
      </c>
      <c r="J155" s="21">
        <v>0</v>
      </c>
      <c r="K155" s="22">
        <f t="shared" si="126"/>
        <v>129160149.86</v>
      </c>
    </row>
    <row r="156" spans="1:11" ht="15.75" thickBot="1" x14ac:dyDescent="0.3">
      <c r="A156" s="23" t="s">
        <v>474</v>
      </c>
      <c r="B156" s="23" t="s">
        <v>107</v>
      </c>
      <c r="C156" s="24" t="s">
        <v>349</v>
      </c>
      <c r="D156" s="25">
        <f>D155/D154</f>
        <v>0.99128231958627078</v>
      </c>
      <c r="E156" s="26">
        <v>0</v>
      </c>
      <c r="F156" s="26">
        <v>0</v>
      </c>
      <c r="G156" s="26">
        <v>0</v>
      </c>
      <c r="H156" s="26">
        <v>0</v>
      </c>
      <c r="I156" s="26">
        <v>0</v>
      </c>
      <c r="J156" s="26">
        <v>0</v>
      </c>
      <c r="K156" s="25">
        <f t="shared" si="125"/>
        <v>0.99128231958627078</v>
      </c>
    </row>
    <row r="157" spans="1:11" ht="15.75" thickBot="1" x14ac:dyDescent="0.3">
      <c r="A157" s="10" t="s">
        <v>474</v>
      </c>
      <c r="B157" s="10" t="s">
        <v>108</v>
      </c>
      <c r="C157" s="29" t="s">
        <v>80</v>
      </c>
      <c r="D157" s="28">
        <v>130296032</v>
      </c>
      <c r="E157" s="21">
        <v>0</v>
      </c>
      <c r="F157" s="21">
        <v>0</v>
      </c>
      <c r="G157" s="21">
        <v>0</v>
      </c>
      <c r="H157" s="21">
        <v>0</v>
      </c>
      <c r="I157" s="21">
        <v>0</v>
      </c>
      <c r="J157" s="21">
        <v>0</v>
      </c>
      <c r="K157" s="22">
        <f t="shared" ref="K157:K158" si="127">SUM(D157:J157)</f>
        <v>130296032</v>
      </c>
    </row>
    <row r="158" spans="1:11" ht="15.75" thickBot="1" x14ac:dyDescent="0.3">
      <c r="A158" s="10" t="s">
        <v>474</v>
      </c>
      <c r="B158" s="10" t="s">
        <v>108</v>
      </c>
      <c r="C158" s="29" t="s">
        <v>401</v>
      </c>
      <c r="D158" s="28">
        <v>129160149.86</v>
      </c>
      <c r="E158" s="21">
        <v>0</v>
      </c>
      <c r="F158" s="21">
        <v>0</v>
      </c>
      <c r="G158" s="21">
        <v>0</v>
      </c>
      <c r="H158" s="21">
        <v>0</v>
      </c>
      <c r="I158" s="21">
        <v>0</v>
      </c>
      <c r="J158" s="21">
        <v>0</v>
      </c>
      <c r="K158" s="22">
        <f t="shared" si="127"/>
        <v>129160149.86</v>
      </c>
    </row>
    <row r="159" spans="1:11" ht="15.75" thickBot="1" x14ac:dyDescent="0.3">
      <c r="A159" s="23" t="s">
        <v>474</v>
      </c>
      <c r="B159" s="23" t="s">
        <v>108</v>
      </c>
      <c r="C159" s="24" t="s">
        <v>349</v>
      </c>
      <c r="D159" s="25">
        <f>D158/D157</f>
        <v>0.99128229676249846</v>
      </c>
      <c r="E159" s="26">
        <v>0</v>
      </c>
      <c r="F159" s="26">
        <v>0</v>
      </c>
      <c r="G159" s="26">
        <v>0</v>
      </c>
      <c r="H159" s="26">
        <v>0</v>
      </c>
      <c r="I159" s="26">
        <v>0</v>
      </c>
      <c r="J159" s="26">
        <v>0</v>
      </c>
      <c r="K159" s="25">
        <f t="shared" si="125"/>
        <v>0.99128229676249846</v>
      </c>
    </row>
    <row r="160" spans="1:11" ht="15.75" thickBot="1" x14ac:dyDescent="0.3">
      <c r="A160" s="10" t="s">
        <v>474</v>
      </c>
      <c r="B160" s="10" t="s">
        <v>110</v>
      </c>
      <c r="C160" s="29" t="s">
        <v>80</v>
      </c>
      <c r="D160" s="21">
        <v>0</v>
      </c>
      <c r="E160" s="21">
        <v>0</v>
      </c>
      <c r="F160" s="21">
        <v>0</v>
      </c>
      <c r="G160" s="28">
        <v>101240524.59999999</v>
      </c>
      <c r="H160" s="21">
        <v>0</v>
      </c>
      <c r="I160" s="21">
        <v>0</v>
      </c>
      <c r="J160" s="21">
        <v>0</v>
      </c>
      <c r="K160" s="22">
        <f t="shared" ref="K160:K161" si="128">SUM(D160:J160)</f>
        <v>101240524.59999999</v>
      </c>
    </row>
    <row r="161" spans="1:11" ht="15.75" thickBot="1" x14ac:dyDescent="0.3">
      <c r="A161" s="10" t="s">
        <v>474</v>
      </c>
      <c r="B161" s="10" t="s">
        <v>110</v>
      </c>
      <c r="C161" s="29" t="s">
        <v>401</v>
      </c>
      <c r="D161" s="21">
        <v>0</v>
      </c>
      <c r="E161" s="21">
        <v>0</v>
      </c>
      <c r="F161" s="21">
        <v>0</v>
      </c>
      <c r="G161" s="28">
        <v>101240524.60000001</v>
      </c>
      <c r="H161" s="21">
        <v>0</v>
      </c>
      <c r="I161" s="21">
        <v>0</v>
      </c>
      <c r="J161" s="21">
        <v>0</v>
      </c>
      <c r="K161" s="22">
        <f t="shared" si="128"/>
        <v>101240524.60000001</v>
      </c>
    </row>
    <row r="162" spans="1:11" ht="15.75" thickBot="1" x14ac:dyDescent="0.3">
      <c r="A162" s="23" t="s">
        <v>474</v>
      </c>
      <c r="B162" s="23" t="s">
        <v>110</v>
      </c>
      <c r="C162" s="24" t="s">
        <v>349</v>
      </c>
      <c r="D162" s="26">
        <v>0</v>
      </c>
      <c r="E162" s="26">
        <v>0</v>
      </c>
      <c r="F162" s="26">
        <v>0</v>
      </c>
      <c r="G162" s="25">
        <f t="shared" ref="G162" si="129">G161/G160</f>
        <v>1.0000000000000002</v>
      </c>
      <c r="H162" s="26">
        <v>0</v>
      </c>
      <c r="I162" s="26">
        <v>0</v>
      </c>
      <c r="J162" s="26">
        <v>0</v>
      </c>
      <c r="K162" s="25">
        <f t="shared" si="125"/>
        <v>1.0000000000000002</v>
      </c>
    </row>
    <row r="163" spans="1:11" ht="15.75" thickBot="1" x14ac:dyDescent="0.3">
      <c r="A163" s="10" t="s">
        <v>474</v>
      </c>
      <c r="B163" s="10" t="s">
        <v>111</v>
      </c>
      <c r="C163" s="11" t="s">
        <v>80</v>
      </c>
      <c r="D163" s="28">
        <v>18614724</v>
      </c>
      <c r="E163" s="28">
        <v>947595</v>
      </c>
      <c r="F163" s="21">
        <v>0</v>
      </c>
      <c r="G163" s="21">
        <v>0</v>
      </c>
      <c r="H163" s="28">
        <v>60000000</v>
      </c>
      <c r="I163" s="21">
        <v>0</v>
      </c>
      <c r="J163" s="21">
        <v>0</v>
      </c>
      <c r="K163" s="22">
        <f t="shared" ref="K163:K164" si="130">SUM(D163:J163)</f>
        <v>79562319</v>
      </c>
    </row>
    <row r="164" spans="1:11" ht="15.75" thickBot="1" x14ac:dyDescent="0.3">
      <c r="A164" s="10" t="s">
        <v>474</v>
      </c>
      <c r="B164" s="10" t="s">
        <v>111</v>
      </c>
      <c r="C164" s="11" t="s">
        <v>401</v>
      </c>
      <c r="D164" s="28">
        <v>10983416.1625</v>
      </c>
      <c r="E164" s="28">
        <v>221375.83750000002</v>
      </c>
      <c r="F164" s="21">
        <v>0</v>
      </c>
      <c r="G164" s="21">
        <v>0</v>
      </c>
      <c r="H164" s="28">
        <v>60000000</v>
      </c>
      <c r="I164" s="21">
        <v>0</v>
      </c>
      <c r="J164" s="21">
        <v>0</v>
      </c>
      <c r="K164" s="22">
        <f t="shared" si="130"/>
        <v>71204792</v>
      </c>
    </row>
    <row r="165" spans="1:11" ht="15.75" thickBot="1" x14ac:dyDescent="0.3">
      <c r="A165" s="23" t="s">
        <v>474</v>
      </c>
      <c r="B165" s="23" t="s">
        <v>111</v>
      </c>
      <c r="C165" s="24" t="s">
        <v>349</v>
      </c>
      <c r="D165" s="25">
        <f>D164/D163</f>
        <v>0.59003916268111201</v>
      </c>
      <c r="E165" s="25">
        <f t="shared" ref="E165" si="131">E164/E163</f>
        <v>0.23361862135194891</v>
      </c>
      <c r="F165" s="26">
        <v>0</v>
      </c>
      <c r="G165" s="26">
        <v>0</v>
      </c>
      <c r="H165" s="25">
        <f t="shared" ref="H165" si="132">H164/H163</f>
        <v>1</v>
      </c>
      <c r="I165" s="26">
        <v>0</v>
      </c>
      <c r="J165" s="26">
        <v>0</v>
      </c>
      <c r="K165" s="25">
        <f t="shared" si="125"/>
        <v>0.89495621664823521</v>
      </c>
    </row>
    <row r="166" spans="1:11" ht="15.75" thickBot="1" x14ac:dyDescent="0.3">
      <c r="A166" s="10" t="s">
        <v>474</v>
      </c>
      <c r="B166" s="10" t="s">
        <v>400</v>
      </c>
      <c r="C166" s="11" t="s">
        <v>80</v>
      </c>
      <c r="D166" s="28">
        <v>305925318.80000001</v>
      </c>
      <c r="E166" s="28">
        <v>179252121.19999999</v>
      </c>
      <c r="F166" s="28">
        <v>22164115</v>
      </c>
      <c r="G166" s="28">
        <v>50202880</v>
      </c>
      <c r="H166" s="28">
        <v>19413962</v>
      </c>
      <c r="I166" s="21">
        <v>0</v>
      </c>
      <c r="J166" s="21">
        <v>0</v>
      </c>
      <c r="K166" s="22">
        <f t="shared" ref="K166:K167" si="133">SUM(D166:J166)</f>
        <v>576958397</v>
      </c>
    </row>
    <row r="167" spans="1:11" ht="15.75" thickBot="1" x14ac:dyDescent="0.3">
      <c r="A167" s="10" t="s">
        <v>474</v>
      </c>
      <c r="B167" s="10" t="s">
        <v>400</v>
      </c>
      <c r="C167" s="11" t="s">
        <v>401</v>
      </c>
      <c r="D167" s="28">
        <v>281725556.95033097</v>
      </c>
      <c r="E167" s="28">
        <v>136367628.49849999</v>
      </c>
      <c r="F167" s="28">
        <v>22153921.583613381</v>
      </c>
      <c r="G167" s="28">
        <v>80655274.150000006</v>
      </c>
      <c r="H167" s="28">
        <v>16679760.244286668</v>
      </c>
      <c r="I167" s="21">
        <v>0</v>
      </c>
      <c r="J167" s="21">
        <v>0</v>
      </c>
      <c r="K167" s="22">
        <f t="shared" si="133"/>
        <v>537582141.42673099</v>
      </c>
    </row>
    <row r="168" spans="1:11" ht="15.75" thickBot="1" x14ac:dyDescent="0.3">
      <c r="A168" s="23" t="s">
        <v>474</v>
      </c>
      <c r="B168" s="23" t="s">
        <v>400</v>
      </c>
      <c r="C168" s="24" t="s">
        <v>349</v>
      </c>
      <c r="D168" s="25">
        <f>D167/D166</f>
        <v>0.92089650524973465</v>
      </c>
      <c r="E168" s="25">
        <f t="shared" ref="E168" si="134">E167/E166</f>
        <v>0.76075879931344437</v>
      </c>
      <c r="F168" s="25">
        <f t="shared" ref="F168" si="135">F167/F166</f>
        <v>0.99954009368808006</v>
      </c>
      <c r="G168" s="25">
        <f t="shared" ref="G168" si="136">G167/G166</f>
        <v>1.6065865972231077</v>
      </c>
      <c r="H168" s="25">
        <f t="shared" ref="H168" si="137">H167/H166</f>
        <v>0.8591631241622224</v>
      </c>
      <c r="I168" s="26">
        <v>0</v>
      </c>
      <c r="J168" s="26">
        <v>0</v>
      </c>
      <c r="K168" s="25">
        <f t="shared" si="125"/>
        <v>0.9317520019155402</v>
      </c>
    </row>
    <row r="169" spans="1:11" ht="15.75" thickBot="1" x14ac:dyDescent="0.3">
      <c r="A169" s="33" t="s">
        <v>474</v>
      </c>
      <c r="B169" s="33" t="s">
        <v>114</v>
      </c>
      <c r="C169" s="34" t="s">
        <v>80</v>
      </c>
      <c r="D169" s="30">
        <f>D136+D139+D142+D145+D148+D151+D154+D157+D160+D163+D166</f>
        <v>917285004.79999995</v>
      </c>
      <c r="E169" s="30">
        <f t="shared" ref="E169:J169" si="138">E136+E139+E142+E145+E148+E151+E154+E157+E160+E163+E166</f>
        <v>238672634.19999999</v>
      </c>
      <c r="F169" s="30">
        <f t="shared" si="138"/>
        <v>33539776</v>
      </c>
      <c r="G169" s="30">
        <f t="shared" si="138"/>
        <v>171513606.59999999</v>
      </c>
      <c r="H169" s="30">
        <f t="shared" si="138"/>
        <v>113267014</v>
      </c>
      <c r="I169" s="30">
        <f t="shared" si="138"/>
        <v>0</v>
      </c>
      <c r="J169" s="30">
        <f t="shared" si="138"/>
        <v>0</v>
      </c>
      <c r="K169" s="31">
        <f t="shared" ref="K169:K170" si="139">SUM(D169:J169)</f>
        <v>1474278035.5999999</v>
      </c>
    </row>
    <row r="170" spans="1:11" ht="15.75" thickBot="1" x14ac:dyDescent="0.3">
      <c r="A170" s="33" t="s">
        <v>474</v>
      </c>
      <c r="B170" s="33" t="s">
        <v>114</v>
      </c>
      <c r="C170" s="34" t="s">
        <v>401</v>
      </c>
      <c r="D170" s="30">
        <f>D137+D140+D143+D146+D149+D152+D155+D158+D161+D164+D167</f>
        <v>877532342.03993213</v>
      </c>
      <c r="E170" s="30">
        <f t="shared" ref="E170:J170" si="140">E137+E140+E143+E146+E149+E152+E155+E158+E161+E164+E167</f>
        <v>185981749.149627</v>
      </c>
      <c r="F170" s="30">
        <f t="shared" si="140"/>
        <v>48173595.204921335</v>
      </c>
      <c r="G170" s="30">
        <f t="shared" si="140"/>
        <v>198016038.75135937</v>
      </c>
      <c r="H170" s="30">
        <f t="shared" si="140"/>
        <v>112807637.19870333</v>
      </c>
      <c r="I170" s="30">
        <f t="shared" si="140"/>
        <v>0</v>
      </c>
      <c r="J170" s="30">
        <f t="shared" si="140"/>
        <v>0</v>
      </c>
      <c r="K170" s="31">
        <f t="shared" si="139"/>
        <v>1422511362.3445432</v>
      </c>
    </row>
    <row r="171" spans="1:11" ht="15.75" thickBot="1" x14ac:dyDescent="0.3">
      <c r="A171" s="23" t="s">
        <v>474</v>
      </c>
      <c r="B171" s="23" t="s">
        <v>114</v>
      </c>
      <c r="C171" s="24" t="s">
        <v>349</v>
      </c>
      <c r="D171" s="25">
        <f>D170/D169</f>
        <v>0.95666269201823995</v>
      </c>
      <c r="E171" s="25">
        <f t="shared" ref="E171" si="141">E170/E169</f>
        <v>0.77923365522408516</v>
      </c>
      <c r="F171" s="25">
        <f t="shared" ref="F171" si="142">F170/F169</f>
        <v>1.4363123714637014</v>
      </c>
      <c r="G171" s="25">
        <f t="shared" ref="G171" si="143">G170/G169</f>
        <v>1.1545208725810758</v>
      </c>
      <c r="H171" s="25">
        <f t="shared" ref="H171" si="144">H170/H169</f>
        <v>0.99594430200749651</v>
      </c>
      <c r="I171" s="26">
        <v>0</v>
      </c>
      <c r="J171" s="26">
        <v>0</v>
      </c>
      <c r="K171" s="25">
        <f t="shared" ref="K171:K186" si="145">K170/K169</f>
        <v>0.96488676355109049</v>
      </c>
    </row>
    <row r="172" spans="1:11" ht="15.75" thickBot="1" x14ac:dyDescent="0.3">
      <c r="A172" s="10" t="s">
        <v>476</v>
      </c>
      <c r="B172" s="10" t="s">
        <v>115</v>
      </c>
      <c r="C172" s="19" t="s">
        <v>80</v>
      </c>
      <c r="D172" s="28">
        <v>443141384</v>
      </c>
      <c r="E172" s="28">
        <v>174209481</v>
      </c>
      <c r="F172" s="28">
        <v>18220</v>
      </c>
      <c r="G172" s="21">
        <v>0</v>
      </c>
      <c r="H172" s="21">
        <v>0</v>
      </c>
      <c r="I172" s="21">
        <v>0</v>
      </c>
      <c r="J172" s="28">
        <v>162930</v>
      </c>
      <c r="K172" s="22">
        <f t="shared" ref="K172:K173" si="146">SUM(D172:J172)</f>
        <v>617532015</v>
      </c>
    </row>
    <row r="173" spans="1:11" ht="15.75" thickBot="1" x14ac:dyDescent="0.3">
      <c r="A173" s="10" t="s">
        <v>476</v>
      </c>
      <c r="B173" s="10" t="s">
        <v>115</v>
      </c>
      <c r="C173" s="19" t="s">
        <v>89</v>
      </c>
      <c r="D173" s="28">
        <v>440122984.89000005</v>
      </c>
      <c r="E173" s="28">
        <v>158963965.38</v>
      </c>
      <c r="F173" s="28">
        <v>18220</v>
      </c>
      <c r="G173" s="21">
        <v>0</v>
      </c>
      <c r="H173" s="21">
        <v>0</v>
      </c>
      <c r="I173" s="21">
        <v>0</v>
      </c>
      <c r="J173" s="21">
        <v>0</v>
      </c>
      <c r="K173" s="22">
        <f t="shared" si="146"/>
        <v>599105170.26999998</v>
      </c>
    </row>
    <row r="174" spans="1:11" ht="15.75" thickBot="1" x14ac:dyDescent="0.3">
      <c r="A174" s="23" t="s">
        <v>476</v>
      </c>
      <c r="B174" s="23" t="s">
        <v>115</v>
      </c>
      <c r="C174" s="24" t="s">
        <v>349</v>
      </c>
      <c r="D174" s="25">
        <f>D173/D172</f>
        <v>0.99318863184757311</v>
      </c>
      <c r="E174" s="25">
        <f t="shared" ref="E174" si="147">E173/E172</f>
        <v>0.91248745170189671</v>
      </c>
      <c r="F174" s="25">
        <f t="shared" ref="F174" si="148">F173/F172</f>
        <v>1</v>
      </c>
      <c r="G174" s="26">
        <v>0</v>
      </c>
      <c r="H174" s="26">
        <v>0</v>
      </c>
      <c r="I174" s="26">
        <v>0</v>
      </c>
      <c r="J174" s="26">
        <f t="shared" ref="J174" si="149">J173/J172</f>
        <v>0</v>
      </c>
      <c r="K174" s="25">
        <f t="shared" si="145"/>
        <v>0.97016050296598788</v>
      </c>
    </row>
    <row r="175" spans="1:11" ht="15.75" thickBot="1" x14ac:dyDescent="0.3">
      <c r="A175" s="10" t="s">
        <v>476</v>
      </c>
      <c r="B175" s="10" t="s">
        <v>116</v>
      </c>
      <c r="C175" s="19" t="s">
        <v>80</v>
      </c>
      <c r="D175" s="28">
        <v>91891615</v>
      </c>
      <c r="E175" s="28">
        <v>15320152</v>
      </c>
      <c r="F175" s="21">
        <v>0</v>
      </c>
      <c r="G175" s="21">
        <v>0</v>
      </c>
      <c r="H175" s="21">
        <v>0</v>
      </c>
      <c r="I175" s="21">
        <v>0</v>
      </c>
      <c r="J175" s="21">
        <v>0</v>
      </c>
      <c r="K175" s="22">
        <f t="shared" ref="K175:K176" si="150">SUM(D175:J175)</f>
        <v>107211767</v>
      </c>
    </row>
    <row r="176" spans="1:11" ht="15.75" thickBot="1" x14ac:dyDescent="0.3">
      <c r="A176" s="10" t="s">
        <v>476</v>
      </c>
      <c r="B176" s="10" t="s">
        <v>116</v>
      </c>
      <c r="C176" s="19" t="s">
        <v>89</v>
      </c>
      <c r="D176" s="28">
        <v>90432126.480000004</v>
      </c>
      <c r="E176" s="28">
        <v>15091851.300000001</v>
      </c>
      <c r="F176" s="21">
        <v>0</v>
      </c>
      <c r="G176" s="21">
        <v>0</v>
      </c>
      <c r="H176" s="21">
        <v>0</v>
      </c>
      <c r="I176" s="21">
        <v>0</v>
      </c>
      <c r="J176" s="21">
        <v>0</v>
      </c>
      <c r="K176" s="22">
        <f t="shared" si="150"/>
        <v>105523977.78</v>
      </c>
    </row>
    <row r="177" spans="1:11" ht="15.75" thickBot="1" x14ac:dyDescent="0.3">
      <c r="A177" s="23" t="s">
        <v>476</v>
      </c>
      <c r="B177" s="23" t="s">
        <v>116</v>
      </c>
      <c r="C177" s="24" t="s">
        <v>349</v>
      </c>
      <c r="D177" s="25">
        <f>D176/D175</f>
        <v>0.98411728295340117</v>
      </c>
      <c r="E177" s="25">
        <f t="shared" ref="E177" si="151">E176/E175</f>
        <v>0.98509801338785674</v>
      </c>
      <c r="F177" s="26">
        <v>0</v>
      </c>
      <c r="G177" s="26">
        <v>0</v>
      </c>
      <c r="H177" s="26">
        <v>0</v>
      </c>
      <c r="I177" s="26">
        <v>0</v>
      </c>
      <c r="J177" s="26">
        <v>0</v>
      </c>
      <c r="K177" s="25">
        <f t="shared" si="145"/>
        <v>0.98425742558650298</v>
      </c>
    </row>
    <row r="178" spans="1:11" ht="15.75" thickBot="1" x14ac:dyDescent="0.3">
      <c r="A178" s="10" t="s">
        <v>476</v>
      </c>
      <c r="B178" s="10" t="s">
        <v>119</v>
      </c>
      <c r="C178" s="19" t="s">
        <v>80</v>
      </c>
      <c r="D178" s="28">
        <v>82681034</v>
      </c>
      <c r="E178" s="28">
        <v>30694701</v>
      </c>
      <c r="F178" s="21">
        <v>0</v>
      </c>
      <c r="G178" s="28">
        <v>1674000</v>
      </c>
      <c r="H178" s="21">
        <v>0</v>
      </c>
      <c r="I178" s="21">
        <v>0</v>
      </c>
      <c r="J178" s="21">
        <v>0</v>
      </c>
      <c r="K178" s="22">
        <f t="shared" ref="K178:K179" si="152">SUM(D178:J178)</f>
        <v>115049735</v>
      </c>
    </row>
    <row r="179" spans="1:11" ht="15.75" thickBot="1" x14ac:dyDescent="0.3">
      <c r="A179" s="10" t="s">
        <v>476</v>
      </c>
      <c r="B179" s="10" t="s">
        <v>119</v>
      </c>
      <c r="C179" s="19" t="s">
        <v>89</v>
      </c>
      <c r="D179" s="28">
        <v>81271406.219999999</v>
      </c>
      <c r="E179" s="28">
        <v>25850507.899999999</v>
      </c>
      <c r="F179" s="21">
        <v>0</v>
      </c>
      <c r="G179" s="28">
        <v>1635282</v>
      </c>
      <c r="H179" s="21">
        <v>0</v>
      </c>
      <c r="I179" s="21">
        <v>0</v>
      </c>
      <c r="J179" s="21">
        <v>0</v>
      </c>
      <c r="K179" s="22">
        <f t="shared" si="152"/>
        <v>108757196.12</v>
      </c>
    </row>
    <row r="180" spans="1:11" ht="15.75" thickBot="1" x14ac:dyDescent="0.3">
      <c r="A180" s="23" t="s">
        <v>476</v>
      </c>
      <c r="B180" s="23" t="s">
        <v>119</v>
      </c>
      <c r="C180" s="24" t="s">
        <v>349</v>
      </c>
      <c r="D180" s="25">
        <f>D179/D178</f>
        <v>0.98295101413463215</v>
      </c>
      <c r="E180" s="25">
        <f t="shared" ref="E180" si="153">E179/E178</f>
        <v>0.84218145340461203</v>
      </c>
      <c r="F180" s="26">
        <v>0</v>
      </c>
      <c r="G180" s="25">
        <f t="shared" ref="G180" si="154">G179/G178</f>
        <v>0.97687096774193549</v>
      </c>
      <c r="H180" s="26">
        <v>0</v>
      </c>
      <c r="I180" s="26">
        <v>0</v>
      </c>
      <c r="J180" s="26">
        <v>0</v>
      </c>
      <c r="K180" s="25">
        <f t="shared" si="145"/>
        <v>0.94530592460730145</v>
      </c>
    </row>
    <row r="181" spans="1:11" ht="15.75" thickBot="1" x14ac:dyDescent="0.3">
      <c r="A181" s="10" t="s">
        <v>476</v>
      </c>
      <c r="B181" s="10" t="s">
        <v>122</v>
      </c>
      <c r="C181" s="19" t="s">
        <v>80</v>
      </c>
      <c r="D181" s="28">
        <v>57743441</v>
      </c>
      <c r="E181" s="21">
        <v>0</v>
      </c>
      <c r="F181" s="21">
        <v>0</v>
      </c>
      <c r="G181" s="21">
        <v>0</v>
      </c>
      <c r="H181" s="21">
        <v>0</v>
      </c>
      <c r="I181" s="21">
        <v>0</v>
      </c>
      <c r="J181" s="21">
        <v>0</v>
      </c>
      <c r="K181" s="22">
        <f t="shared" ref="K181:K182" si="155">SUM(D181:J181)</f>
        <v>57743441</v>
      </c>
    </row>
    <row r="182" spans="1:11" ht="15.75" thickBot="1" x14ac:dyDescent="0.3">
      <c r="A182" s="10" t="s">
        <v>476</v>
      </c>
      <c r="B182" s="10" t="s">
        <v>122</v>
      </c>
      <c r="C182" s="19" t="s">
        <v>89</v>
      </c>
      <c r="D182" s="28">
        <v>56781339.309999995</v>
      </c>
      <c r="E182" s="21">
        <v>0</v>
      </c>
      <c r="F182" s="21">
        <v>0</v>
      </c>
      <c r="G182" s="21">
        <v>0</v>
      </c>
      <c r="H182" s="21">
        <v>0</v>
      </c>
      <c r="I182" s="21">
        <v>0</v>
      </c>
      <c r="J182" s="21">
        <v>0</v>
      </c>
      <c r="K182" s="22">
        <f t="shared" si="155"/>
        <v>56781339.309999995</v>
      </c>
    </row>
    <row r="183" spans="1:11" ht="15.75" thickBot="1" x14ac:dyDescent="0.3">
      <c r="A183" s="23" t="s">
        <v>476</v>
      </c>
      <c r="B183" s="23" t="s">
        <v>122</v>
      </c>
      <c r="C183" s="24" t="s">
        <v>349</v>
      </c>
      <c r="D183" s="25">
        <f>D182/D181</f>
        <v>0.98333833811531934</v>
      </c>
      <c r="E183" s="26">
        <v>0</v>
      </c>
      <c r="F183" s="26">
        <v>0</v>
      </c>
      <c r="G183" s="26">
        <v>0</v>
      </c>
      <c r="H183" s="26">
        <v>0</v>
      </c>
      <c r="I183" s="26">
        <v>0</v>
      </c>
      <c r="J183" s="26">
        <v>0</v>
      </c>
      <c r="K183" s="25">
        <f t="shared" si="145"/>
        <v>0.98333833811531934</v>
      </c>
    </row>
    <row r="184" spans="1:11" ht="15.75" thickBot="1" x14ac:dyDescent="0.3">
      <c r="A184" s="10" t="s">
        <v>476</v>
      </c>
      <c r="B184" s="10" t="s">
        <v>121</v>
      </c>
      <c r="C184" s="19" t="s">
        <v>80</v>
      </c>
      <c r="D184" s="28">
        <v>12529268</v>
      </c>
      <c r="E184" s="28">
        <v>784314</v>
      </c>
      <c r="F184" s="21">
        <v>0</v>
      </c>
      <c r="G184" s="21">
        <v>0</v>
      </c>
      <c r="H184" s="21">
        <v>0</v>
      </c>
      <c r="I184" s="21">
        <v>0</v>
      </c>
      <c r="J184" s="21">
        <v>0</v>
      </c>
      <c r="K184" s="22">
        <f t="shared" ref="K184:K185" si="156">SUM(D184:J184)</f>
        <v>13313582</v>
      </c>
    </row>
    <row r="185" spans="1:11" ht="15.75" thickBot="1" x14ac:dyDescent="0.3">
      <c r="A185" s="10" t="s">
        <v>476</v>
      </c>
      <c r="B185" s="10" t="s">
        <v>121</v>
      </c>
      <c r="C185" s="19" t="s">
        <v>89</v>
      </c>
      <c r="D185" s="28">
        <v>12059694.039999999</v>
      </c>
      <c r="E185" s="28">
        <v>784313.73</v>
      </c>
      <c r="F185" s="21">
        <v>0</v>
      </c>
      <c r="G185" s="21">
        <v>0</v>
      </c>
      <c r="H185" s="21">
        <v>0</v>
      </c>
      <c r="I185" s="21">
        <v>0</v>
      </c>
      <c r="J185" s="21">
        <v>0</v>
      </c>
      <c r="K185" s="22">
        <f t="shared" si="156"/>
        <v>12844007.77</v>
      </c>
    </row>
    <row r="186" spans="1:11" ht="15.75" thickBot="1" x14ac:dyDescent="0.3">
      <c r="A186" s="23" t="s">
        <v>476</v>
      </c>
      <c r="B186" s="23" t="s">
        <v>121</v>
      </c>
      <c r="C186" s="24" t="s">
        <v>349</v>
      </c>
      <c r="D186" s="25">
        <f>D185/D184</f>
        <v>0.96252183607214714</v>
      </c>
      <c r="E186" s="25">
        <f t="shared" ref="E186" si="157">E185/E184</f>
        <v>0.99999965575012051</v>
      </c>
      <c r="F186" s="26">
        <v>0</v>
      </c>
      <c r="G186" s="26">
        <v>0</v>
      </c>
      <c r="H186" s="26">
        <v>0</v>
      </c>
      <c r="I186" s="26">
        <v>0</v>
      </c>
      <c r="J186" s="26">
        <v>0</v>
      </c>
      <c r="K186" s="25">
        <f t="shared" si="145"/>
        <v>0.96472968506897694</v>
      </c>
    </row>
    <row r="187" spans="1:11" ht="15.75" thickBot="1" x14ac:dyDescent="0.3">
      <c r="A187" s="10" t="s">
        <v>476</v>
      </c>
      <c r="B187" s="10" t="s">
        <v>448</v>
      </c>
      <c r="C187" s="19" t="s">
        <v>80</v>
      </c>
      <c r="D187" s="28">
        <v>50272826</v>
      </c>
      <c r="E187" s="28">
        <v>1951318</v>
      </c>
      <c r="F187" s="21">
        <v>0</v>
      </c>
      <c r="G187" s="21">
        <v>0</v>
      </c>
      <c r="H187" s="21">
        <v>0</v>
      </c>
      <c r="I187" s="21">
        <v>0</v>
      </c>
      <c r="J187" s="21">
        <v>0</v>
      </c>
      <c r="K187" s="22">
        <f t="shared" ref="K187:K188" si="158">SUM(D187:J187)</f>
        <v>52224144</v>
      </c>
    </row>
    <row r="188" spans="1:11" ht="15.75" thickBot="1" x14ac:dyDescent="0.3">
      <c r="A188" s="10" t="s">
        <v>476</v>
      </c>
      <c r="B188" s="10" t="s">
        <v>448</v>
      </c>
      <c r="C188" s="19" t="s">
        <v>89</v>
      </c>
      <c r="D188" s="28">
        <v>49616579.350000009</v>
      </c>
      <c r="E188" s="28">
        <v>38488.15</v>
      </c>
      <c r="F188" s="21">
        <v>0</v>
      </c>
      <c r="G188" s="21">
        <v>0</v>
      </c>
      <c r="H188" s="21">
        <v>0</v>
      </c>
      <c r="I188" s="21">
        <v>0</v>
      </c>
      <c r="J188" s="21">
        <v>0</v>
      </c>
      <c r="K188" s="22">
        <f t="shared" si="158"/>
        <v>49655067.500000007</v>
      </c>
    </row>
    <row r="189" spans="1:11" ht="15.75" thickBot="1" x14ac:dyDescent="0.3">
      <c r="A189" s="23" t="s">
        <v>476</v>
      </c>
      <c r="B189" s="23" t="s">
        <v>448</v>
      </c>
      <c r="C189" s="24" t="s">
        <v>349</v>
      </c>
      <c r="D189" s="25">
        <f>D188/D187</f>
        <v>0.98694629480347906</v>
      </c>
      <c r="E189" s="25">
        <f t="shared" ref="E189" si="159">E188/E187</f>
        <v>1.9724181296949039E-2</v>
      </c>
      <c r="F189" s="26">
        <v>0</v>
      </c>
      <c r="G189" s="26">
        <v>0</v>
      </c>
      <c r="H189" s="26">
        <v>0</v>
      </c>
      <c r="I189" s="26">
        <v>0</v>
      </c>
      <c r="J189" s="26">
        <v>0</v>
      </c>
      <c r="K189" s="25">
        <f t="shared" ref="K189:K201" si="160">K188/K187</f>
        <v>0.95080672839750147</v>
      </c>
    </row>
    <row r="190" spans="1:11" ht="15.75" thickBot="1" x14ac:dyDescent="0.3">
      <c r="A190" s="10" t="s">
        <v>476</v>
      </c>
      <c r="B190" s="10" t="s">
        <v>454</v>
      </c>
      <c r="C190" s="19" t="s">
        <v>80</v>
      </c>
      <c r="D190" s="28">
        <v>77274830</v>
      </c>
      <c r="E190" s="28">
        <v>21630000</v>
      </c>
      <c r="F190" s="21">
        <v>0</v>
      </c>
      <c r="G190" s="28">
        <v>605634</v>
      </c>
      <c r="H190" s="21">
        <v>0</v>
      </c>
      <c r="I190" s="21">
        <v>0</v>
      </c>
      <c r="J190" s="28">
        <v>630000</v>
      </c>
      <c r="K190" s="22">
        <f t="shared" ref="K190:K191" si="161">SUM(D190:J190)</f>
        <v>100140464</v>
      </c>
    </row>
    <row r="191" spans="1:11" ht="15.75" thickBot="1" x14ac:dyDescent="0.3">
      <c r="A191" s="10" t="s">
        <v>476</v>
      </c>
      <c r="B191" s="10" t="s">
        <v>454</v>
      </c>
      <c r="C191" s="19" t="s">
        <v>89</v>
      </c>
      <c r="D191" s="28">
        <v>76377014.189999998</v>
      </c>
      <c r="E191" s="28">
        <v>20065382.52</v>
      </c>
      <c r="F191" s="21">
        <v>0</v>
      </c>
      <c r="G191" s="28">
        <v>605633.76</v>
      </c>
      <c r="H191" s="21">
        <v>0</v>
      </c>
      <c r="I191" s="21">
        <v>0</v>
      </c>
      <c r="J191" s="21">
        <v>0</v>
      </c>
      <c r="K191" s="22">
        <f t="shared" si="161"/>
        <v>97048030.469999999</v>
      </c>
    </row>
    <row r="192" spans="1:11" ht="15.75" thickBot="1" x14ac:dyDescent="0.3">
      <c r="A192" s="23" t="s">
        <v>476</v>
      </c>
      <c r="B192" s="23" t="s">
        <v>454</v>
      </c>
      <c r="C192" s="24" t="s">
        <v>349</v>
      </c>
      <c r="D192" s="25">
        <f>D191/D190</f>
        <v>0.98838152332395945</v>
      </c>
      <c r="E192" s="25">
        <f t="shared" ref="E192" si="162">E191/E190</f>
        <v>0.92766447156726761</v>
      </c>
      <c r="F192" s="26">
        <v>0</v>
      </c>
      <c r="G192" s="25">
        <f t="shared" ref="G192" si="163">G191/G190</f>
        <v>0.99999960372105923</v>
      </c>
      <c r="H192" s="26">
        <v>0</v>
      </c>
      <c r="I192" s="26">
        <v>0</v>
      </c>
      <c r="J192" s="26">
        <f t="shared" ref="J192" si="164">J191/J190</f>
        <v>0</v>
      </c>
      <c r="K192" s="25">
        <f t="shared" si="160"/>
        <v>0.96911904132978655</v>
      </c>
    </row>
    <row r="193" spans="1:11" ht="15.75" thickBot="1" x14ac:dyDescent="0.3">
      <c r="A193" s="10" t="s">
        <v>476</v>
      </c>
      <c r="B193" s="10" t="s">
        <v>461</v>
      </c>
      <c r="C193" s="19" t="s">
        <v>80</v>
      </c>
      <c r="D193" s="28">
        <v>180598762</v>
      </c>
      <c r="E193" s="28">
        <v>3404745</v>
      </c>
      <c r="F193" s="21">
        <v>0</v>
      </c>
      <c r="G193" s="21">
        <v>0</v>
      </c>
      <c r="H193" s="21">
        <v>0</v>
      </c>
      <c r="I193" s="21">
        <v>0</v>
      </c>
      <c r="J193" s="21">
        <v>0</v>
      </c>
      <c r="K193" s="22">
        <f t="shared" ref="K193:K194" si="165">SUM(D193:J193)</f>
        <v>184003507</v>
      </c>
    </row>
    <row r="194" spans="1:11" ht="15.75" thickBot="1" x14ac:dyDescent="0.3">
      <c r="A194" s="10" t="s">
        <v>476</v>
      </c>
      <c r="B194" s="10" t="s">
        <v>461</v>
      </c>
      <c r="C194" s="19" t="s">
        <v>89</v>
      </c>
      <c r="D194" s="28">
        <v>178528690.40999997</v>
      </c>
      <c r="E194" s="28">
        <v>279050</v>
      </c>
      <c r="F194" s="21">
        <v>0</v>
      </c>
      <c r="G194" s="21">
        <v>0</v>
      </c>
      <c r="H194" s="21">
        <v>0</v>
      </c>
      <c r="I194" s="21">
        <v>0</v>
      </c>
      <c r="J194" s="21">
        <v>0</v>
      </c>
      <c r="K194" s="22">
        <f t="shared" si="165"/>
        <v>178807740.40999997</v>
      </c>
    </row>
    <row r="195" spans="1:11" ht="15.75" thickBot="1" x14ac:dyDescent="0.3">
      <c r="A195" s="23" t="s">
        <v>476</v>
      </c>
      <c r="B195" s="23" t="s">
        <v>461</v>
      </c>
      <c r="C195" s="24" t="s">
        <v>349</v>
      </c>
      <c r="D195" s="25">
        <f>D194/D193</f>
        <v>0.9885377310061515</v>
      </c>
      <c r="E195" s="25">
        <f t="shared" ref="E195" si="166">E194/E193</f>
        <v>8.1959148188777725E-2</v>
      </c>
      <c r="F195" s="26">
        <v>0</v>
      </c>
      <c r="G195" s="26">
        <v>0</v>
      </c>
      <c r="H195" s="26">
        <v>0</v>
      </c>
      <c r="I195" s="26">
        <v>0</v>
      </c>
      <c r="J195" s="26">
        <v>0</v>
      </c>
      <c r="K195" s="25">
        <f t="shared" si="160"/>
        <v>0.97176267629507718</v>
      </c>
    </row>
    <row r="196" spans="1:11" ht="15.75" thickBot="1" x14ac:dyDescent="0.3">
      <c r="A196" s="10" t="s">
        <v>476</v>
      </c>
      <c r="B196" s="10" t="s">
        <v>468</v>
      </c>
      <c r="C196" s="19" t="s">
        <v>80</v>
      </c>
      <c r="D196" s="28">
        <v>148704041</v>
      </c>
      <c r="E196" s="28">
        <v>6067331</v>
      </c>
      <c r="F196" s="28">
        <v>100000</v>
      </c>
      <c r="G196" s="21">
        <v>0</v>
      </c>
      <c r="H196" s="21">
        <v>0</v>
      </c>
      <c r="I196" s="21">
        <v>0</v>
      </c>
      <c r="J196" s="28">
        <v>3500000</v>
      </c>
      <c r="K196" s="22">
        <f t="shared" ref="K196:K197" si="167">SUM(D196:J196)</f>
        <v>158371372</v>
      </c>
    </row>
    <row r="197" spans="1:11" ht="15.75" thickBot="1" x14ac:dyDescent="0.3">
      <c r="A197" s="10" t="s">
        <v>476</v>
      </c>
      <c r="B197" s="10" t="s">
        <v>468</v>
      </c>
      <c r="C197" s="19" t="s">
        <v>89</v>
      </c>
      <c r="D197" s="28">
        <v>132008537.96000001</v>
      </c>
      <c r="E197" s="28">
        <v>5912829.9900000002</v>
      </c>
      <c r="F197" s="28">
        <v>0</v>
      </c>
      <c r="G197" s="21">
        <v>0</v>
      </c>
      <c r="H197" s="21">
        <v>0</v>
      </c>
      <c r="I197" s="21">
        <v>0</v>
      </c>
      <c r="J197" s="21">
        <v>0</v>
      </c>
      <c r="K197" s="22">
        <f t="shared" si="167"/>
        <v>137921367.95000002</v>
      </c>
    </row>
    <row r="198" spans="1:11" ht="15.75" thickBot="1" x14ac:dyDescent="0.3">
      <c r="A198" s="23" t="s">
        <v>476</v>
      </c>
      <c r="B198" s="23" t="s">
        <v>468</v>
      </c>
      <c r="C198" s="24" t="s">
        <v>349</v>
      </c>
      <c r="D198" s="25">
        <f>D197/D196</f>
        <v>0.88772663521632211</v>
      </c>
      <c r="E198" s="25">
        <f t="shared" ref="E198" si="168">E197/E196</f>
        <v>0.97453558904236481</v>
      </c>
      <c r="F198" s="25">
        <f t="shared" ref="F198" si="169">F197/F196</f>
        <v>0</v>
      </c>
      <c r="G198" s="26">
        <v>0</v>
      </c>
      <c r="H198" s="26">
        <v>0</v>
      </c>
      <c r="I198" s="26">
        <v>0</v>
      </c>
      <c r="J198" s="26">
        <f t="shared" ref="J198" si="170">J197/J196</f>
        <v>0</v>
      </c>
      <c r="K198" s="25">
        <f t="shared" si="160"/>
        <v>0.87087310167395671</v>
      </c>
    </row>
    <row r="199" spans="1:11" ht="15.75" thickBot="1" x14ac:dyDescent="0.3">
      <c r="A199" s="33" t="s">
        <v>476</v>
      </c>
      <c r="B199" s="33" t="s">
        <v>123</v>
      </c>
      <c r="C199" s="34" t="s">
        <v>80</v>
      </c>
      <c r="D199" s="30">
        <f>D172+D175+D178+D181+D184+D187+D190+D193+D196</f>
        <v>1144837201</v>
      </c>
      <c r="E199" s="30">
        <f t="shared" ref="E199:J199" si="171">E172+E175+E178+E181+E184+E187+E190+E193+E196</f>
        <v>254062042</v>
      </c>
      <c r="F199" s="30">
        <f t="shared" si="171"/>
        <v>118220</v>
      </c>
      <c r="G199" s="30">
        <f t="shared" si="171"/>
        <v>2279634</v>
      </c>
      <c r="H199" s="30">
        <f t="shared" si="171"/>
        <v>0</v>
      </c>
      <c r="I199" s="30">
        <f t="shared" si="171"/>
        <v>0</v>
      </c>
      <c r="J199" s="30">
        <f t="shared" si="171"/>
        <v>4292930</v>
      </c>
      <c r="K199" s="31">
        <f t="shared" ref="K199:K200" si="172">SUM(D199:J199)</f>
        <v>1405590027</v>
      </c>
    </row>
    <row r="200" spans="1:11" ht="15.75" thickBot="1" x14ac:dyDescent="0.3">
      <c r="A200" s="33" t="s">
        <v>476</v>
      </c>
      <c r="B200" s="33" t="s">
        <v>123</v>
      </c>
      <c r="C200" s="34" t="s">
        <v>89</v>
      </c>
      <c r="D200" s="30">
        <f>D173+D176+D179+D182+D185+D188+D191+D194+D197</f>
        <v>1117198372.8499999</v>
      </c>
      <c r="E200" s="30">
        <f t="shared" ref="E200:J200" si="173">E173+E176+E179+E182+E185+E188+E191+E194+E197</f>
        <v>226986388.97000003</v>
      </c>
      <c r="F200" s="30">
        <f t="shared" si="173"/>
        <v>18220</v>
      </c>
      <c r="G200" s="30">
        <f t="shared" si="173"/>
        <v>2240915.7599999998</v>
      </c>
      <c r="H200" s="30">
        <f t="shared" si="173"/>
        <v>0</v>
      </c>
      <c r="I200" s="30">
        <f t="shared" si="173"/>
        <v>0</v>
      </c>
      <c r="J200" s="30">
        <f t="shared" si="173"/>
        <v>0</v>
      </c>
      <c r="K200" s="31">
        <f t="shared" si="172"/>
        <v>1346443897.5799999</v>
      </c>
    </row>
    <row r="201" spans="1:11" ht="15.75" thickBot="1" x14ac:dyDescent="0.3">
      <c r="A201" s="23" t="s">
        <v>476</v>
      </c>
      <c r="B201" s="23" t="s">
        <v>123</v>
      </c>
      <c r="C201" s="24" t="s">
        <v>349</v>
      </c>
      <c r="D201" s="25">
        <f>D200/D199</f>
        <v>0.97585785286688975</v>
      </c>
      <c r="E201" s="25">
        <f t="shared" ref="E201" si="174">E200/E199</f>
        <v>0.89342897184932502</v>
      </c>
      <c r="F201" s="25">
        <f t="shared" ref="F201" si="175">F200/F199</f>
        <v>0.15411943833530706</v>
      </c>
      <c r="G201" s="25">
        <f t="shared" ref="G201" si="176">G200/G199</f>
        <v>0.9830155893446052</v>
      </c>
      <c r="H201" s="26">
        <v>0</v>
      </c>
      <c r="I201" s="26">
        <v>0</v>
      </c>
      <c r="J201" s="26">
        <f t="shared" ref="J201" si="177">J200/J199</f>
        <v>0</v>
      </c>
      <c r="K201" s="25">
        <f t="shared" si="160"/>
        <v>0.95792078181840989</v>
      </c>
    </row>
  </sheetData>
  <autoFilter ref="A3:K3"/>
  <mergeCells count="2">
    <mergeCell ref="A2:K2"/>
    <mergeCell ref="A1:K1"/>
  </mergeCells>
  <phoneticPr fontId="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GridLines="0" workbookViewId="0">
      <pane ySplit="3" topLeftCell="A6" activePane="bottomLeft" state="frozen"/>
      <selection pane="bottomLeft" activeCell="A4" sqref="A4:XFD4"/>
    </sheetView>
  </sheetViews>
  <sheetFormatPr baseColWidth="10" defaultRowHeight="11.25" x14ac:dyDescent="0.2"/>
  <cols>
    <col min="1" max="1" width="11.42578125" style="2"/>
    <col min="2" max="2" width="45.5703125" style="2" customWidth="1"/>
    <col min="3" max="3" width="11.42578125" style="2"/>
    <col min="4" max="4" width="14.140625" style="2" customWidth="1"/>
    <col min="5" max="5" width="14.28515625" style="2" customWidth="1"/>
    <col min="6" max="6" width="57.28515625" style="2" customWidth="1"/>
    <col min="7" max="16384" width="11.42578125" style="2"/>
  </cols>
  <sheetData>
    <row r="1" spans="1:6" ht="15.75" customHeight="1" x14ac:dyDescent="0.2">
      <c r="A1" s="49" t="s">
        <v>489</v>
      </c>
      <c r="B1" s="49"/>
      <c r="C1" s="49"/>
      <c r="D1" s="49"/>
      <c r="E1" s="49"/>
      <c r="F1" s="49"/>
    </row>
    <row r="2" spans="1:6" ht="18.75" thickBot="1" x14ac:dyDescent="0.25">
      <c r="A2" s="49" t="s">
        <v>490</v>
      </c>
      <c r="B2" s="49"/>
      <c r="C2" s="49"/>
      <c r="D2" s="49"/>
      <c r="E2" s="49"/>
      <c r="F2" s="49"/>
    </row>
    <row r="3" spans="1:6" ht="34.5" thickBot="1" x14ac:dyDescent="0.25">
      <c r="A3" s="4" t="s">
        <v>91</v>
      </c>
      <c r="B3" s="4" t="s">
        <v>74</v>
      </c>
      <c r="C3" s="4" t="s">
        <v>75</v>
      </c>
      <c r="D3" s="4" t="s">
        <v>76</v>
      </c>
      <c r="E3" s="4" t="s">
        <v>77</v>
      </c>
      <c r="F3" s="4" t="s">
        <v>78</v>
      </c>
    </row>
    <row r="4" spans="1:6" ht="37.5" customHeight="1" thickBot="1" x14ac:dyDescent="0.25">
      <c r="A4" s="9" t="s">
        <v>470</v>
      </c>
      <c r="B4" s="6" t="s">
        <v>134</v>
      </c>
      <c r="C4" s="9" t="s">
        <v>13</v>
      </c>
      <c r="D4" s="18">
        <f>PAO!P5</f>
        <v>1</v>
      </c>
      <c r="E4" s="18">
        <f>PRESUPUESTO!K6</f>
        <v>0.86418771493395952</v>
      </c>
      <c r="F4" s="36"/>
    </row>
    <row r="5" spans="1:6" ht="37.5" customHeight="1" thickBot="1" x14ac:dyDescent="0.25">
      <c r="A5" s="9" t="s">
        <v>470</v>
      </c>
      <c r="B5" s="6" t="s">
        <v>139</v>
      </c>
      <c r="C5" s="9" t="s">
        <v>17</v>
      </c>
      <c r="D5" s="18">
        <f>PAO!P6</f>
        <v>1.1294117647058821</v>
      </c>
      <c r="E5" s="18">
        <f>PRESUPUESTO!K9</f>
        <v>0.97122867988692274</v>
      </c>
      <c r="F5" s="36"/>
    </row>
    <row r="6" spans="1:6" ht="113.25" thickBot="1" x14ac:dyDescent="0.25">
      <c r="A6" s="9" t="s">
        <v>470</v>
      </c>
      <c r="B6" s="6" t="s">
        <v>146</v>
      </c>
      <c r="C6" s="9" t="s">
        <v>19</v>
      </c>
      <c r="D6" s="18">
        <f>PAO!P7</f>
        <v>1</v>
      </c>
      <c r="E6" s="18">
        <f>PRESUPUESTO!K12</f>
        <v>0.82841766613868351</v>
      </c>
      <c r="F6" s="36" t="s">
        <v>477</v>
      </c>
    </row>
    <row r="7" spans="1:6" ht="33.75" customHeight="1" thickBot="1" x14ac:dyDescent="0.25">
      <c r="A7" s="9" t="s">
        <v>470</v>
      </c>
      <c r="B7" s="6" t="s">
        <v>152</v>
      </c>
      <c r="C7" s="9" t="s">
        <v>20</v>
      </c>
      <c r="D7" s="18">
        <f>PAO!P8</f>
        <v>0.98888888888888893</v>
      </c>
      <c r="E7" s="18">
        <f>PRESUPUESTO!K15</f>
        <v>0.91198925696594468</v>
      </c>
      <c r="F7" s="36"/>
    </row>
    <row r="8" spans="1:6" ht="79.5" thickBot="1" x14ac:dyDescent="0.25">
      <c r="A8" s="9" t="s">
        <v>470</v>
      </c>
      <c r="B8" s="6" t="s">
        <v>171</v>
      </c>
      <c r="C8" s="9" t="s">
        <v>23</v>
      </c>
      <c r="D8" s="18">
        <f>PAO!P17</f>
        <v>0.5</v>
      </c>
      <c r="E8" s="18">
        <f>PRESUPUESTO!K18</f>
        <v>0.95399867407852446</v>
      </c>
      <c r="F8" s="36" t="s">
        <v>350</v>
      </c>
    </row>
    <row r="9" spans="1:6" ht="45.75" thickBot="1" x14ac:dyDescent="0.25">
      <c r="A9" s="9" t="s">
        <v>470</v>
      </c>
      <c r="B9" s="6" t="s">
        <v>182</v>
      </c>
      <c r="C9" s="9" t="s">
        <v>26</v>
      </c>
      <c r="D9" s="18">
        <f>PAO!P19</f>
        <v>0.75000000000000011</v>
      </c>
      <c r="E9" s="18">
        <f>PRESUPUESTO!K21</f>
        <v>0.95989797291228462</v>
      </c>
      <c r="F9" s="36" t="s">
        <v>351</v>
      </c>
    </row>
    <row r="10" spans="1:6" ht="34.5" thickBot="1" x14ac:dyDescent="0.25">
      <c r="A10" s="9" t="s">
        <v>470</v>
      </c>
      <c r="B10" s="6" t="s">
        <v>187</v>
      </c>
      <c r="C10" s="9" t="s">
        <v>29</v>
      </c>
      <c r="D10" s="18">
        <f>PAO!P20</f>
        <v>0.9</v>
      </c>
      <c r="E10" s="18">
        <f>PRESUPUESTO!K24</f>
        <v>0.97319431754597419</v>
      </c>
      <c r="F10" s="36"/>
    </row>
    <row r="11" spans="1:6" ht="28.5" customHeight="1" thickBot="1" x14ac:dyDescent="0.25">
      <c r="A11" s="9" t="s">
        <v>470</v>
      </c>
      <c r="B11" s="6" t="s">
        <v>191</v>
      </c>
      <c r="C11" s="9" t="s">
        <v>31</v>
      </c>
      <c r="D11" s="18">
        <f>PAO!P22</f>
        <v>1</v>
      </c>
      <c r="E11" s="18">
        <f>PRESUPUESTO!K27</f>
        <v>0.98958802908514343</v>
      </c>
      <c r="F11" s="36"/>
    </row>
    <row r="12" spans="1:6" ht="57" thickBot="1" x14ac:dyDescent="0.25">
      <c r="A12" s="9" t="s">
        <v>470</v>
      </c>
      <c r="B12" s="6" t="s">
        <v>195</v>
      </c>
      <c r="C12" s="9" t="s">
        <v>34</v>
      </c>
      <c r="D12" s="18">
        <f>PAO!P23</f>
        <v>1</v>
      </c>
      <c r="E12" s="18">
        <f>PRESUPUESTO!K30</f>
        <v>0.48762882350990217</v>
      </c>
      <c r="F12" s="36" t="s">
        <v>352</v>
      </c>
    </row>
    <row r="13" spans="1:6" ht="28.5" customHeight="1" thickBot="1" x14ac:dyDescent="0.25">
      <c r="A13" s="9" t="s">
        <v>470</v>
      </c>
      <c r="B13" s="6" t="s">
        <v>200</v>
      </c>
      <c r="C13" s="9" t="s">
        <v>37</v>
      </c>
      <c r="D13" s="18">
        <f>PAO!P24</f>
        <v>0.89999999999999991</v>
      </c>
      <c r="E13" s="18">
        <f>PRESUPUESTO!K33</f>
        <v>0.95658083869986499</v>
      </c>
      <c r="F13" s="36"/>
    </row>
    <row r="14" spans="1:6" ht="33" customHeight="1" thickBot="1" x14ac:dyDescent="0.25">
      <c r="A14" s="9" t="s">
        <v>470</v>
      </c>
      <c r="B14" s="6" t="s">
        <v>204</v>
      </c>
      <c r="C14" s="9" t="s">
        <v>39</v>
      </c>
      <c r="D14" s="18">
        <f>PAO!P25</f>
        <v>1</v>
      </c>
      <c r="E14" s="18">
        <f>PRESUPUESTO!K36</f>
        <v>0.9591243566964931</v>
      </c>
      <c r="F14" s="36"/>
    </row>
    <row r="15" spans="1:6" ht="39" customHeight="1" thickBot="1" x14ac:dyDescent="0.25">
      <c r="A15" s="9" t="s">
        <v>470</v>
      </c>
      <c r="B15" s="6" t="s">
        <v>209</v>
      </c>
      <c r="C15" s="9" t="s">
        <v>40</v>
      </c>
      <c r="D15" s="18">
        <f>PAO!P27</f>
        <v>0.97894736842105257</v>
      </c>
      <c r="E15" s="18">
        <f>PRESUPUESTO!K39</f>
        <v>0.99095690415799009</v>
      </c>
      <c r="F15" s="36"/>
    </row>
    <row r="16" spans="1:6" ht="102" thickBot="1" x14ac:dyDescent="0.25">
      <c r="A16" s="9" t="s">
        <v>470</v>
      </c>
      <c r="B16" s="6" t="s">
        <v>213</v>
      </c>
      <c r="C16" s="9" t="s">
        <v>42</v>
      </c>
      <c r="D16" s="18">
        <f>PAO!P28</f>
        <v>0.65999999999999992</v>
      </c>
      <c r="E16" s="18">
        <f>PRESUPUESTO!K42</f>
        <v>0.65600185623351603</v>
      </c>
      <c r="F16" s="6" t="s">
        <v>478</v>
      </c>
    </row>
    <row r="17" spans="1:6" ht="158.25" thickBot="1" x14ac:dyDescent="0.25">
      <c r="A17" s="9" t="s">
        <v>470</v>
      </c>
      <c r="B17" s="36" t="s">
        <v>218</v>
      </c>
      <c r="C17" s="9" t="s">
        <v>44</v>
      </c>
      <c r="D17" s="18">
        <f>PAO!P29</f>
        <v>0.94444444444444453</v>
      </c>
      <c r="E17" s="18">
        <f>PRESUPUESTO!K45</f>
        <v>0.58774974570736005</v>
      </c>
      <c r="F17" s="6" t="s">
        <v>479</v>
      </c>
    </row>
    <row r="18" spans="1:6" ht="38.25" customHeight="1" thickBot="1" x14ac:dyDescent="0.25">
      <c r="A18" s="9" t="s">
        <v>470</v>
      </c>
      <c r="B18" s="6" t="s">
        <v>223</v>
      </c>
      <c r="C18" s="9" t="s">
        <v>45</v>
      </c>
      <c r="D18" s="18">
        <f>PAO!P31</f>
        <v>1</v>
      </c>
      <c r="E18" s="18">
        <f>PRESUPUESTO!K48</f>
        <v>0.89687616136665027</v>
      </c>
      <c r="F18" s="36"/>
    </row>
    <row r="19" spans="1:6" ht="45.75" thickBot="1" x14ac:dyDescent="0.25">
      <c r="A19" s="9" t="s">
        <v>470</v>
      </c>
      <c r="B19" s="6" t="s">
        <v>226</v>
      </c>
      <c r="C19" s="9" t="s">
        <v>48</v>
      </c>
      <c r="D19" s="18">
        <f>PAO!P32</f>
        <v>0.75</v>
      </c>
      <c r="E19" s="18">
        <f>PRESUPUESTO!K51</f>
        <v>0.97106900038015254</v>
      </c>
      <c r="F19" s="36" t="s">
        <v>353</v>
      </c>
    </row>
    <row r="20" spans="1:6" ht="33.75" customHeight="1" thickBot="1" x14ac:dyDescent="0.25">
      <c r="A20" s="9" t="s">
        <v>470</v>
      </c>
      <c r="B20" s="6" t="s">
        <v>232</v>
      </c>
      <c r="C20" s="9" t="s">
        <v>49</v>
      </c>
      <c r="D20" s="18">
        <f>PAO!P34</f>
        <v>0.8600000000000001</v>
      </c>
      <c r="E20" s="18">
        <f>PRESUPUESTO!K54</f>
        <v>0.97717656819842358</v>
      </c>
      <c r="F20" s="17"/>
    </row>
    <row r="21" spans="1:6" ht="33.75" customHeight="1" thickBot="1" x14ac:dyDescent="0.25">
      <c r="A21" s="9" t="s">
        <v>470</v>
      </c>
      <c r="B21" s="6" t="s">
        <v>236</v>
      </c>
      <c r="C21" s="9" t="s">
        <v>53</v>
      </c>
      <c r="D21" s="18">
        <f>PAO!P37</f>
        <v>1</v>
      </c>
      <c r="E21" s="18">
        <f>PRESUPUESTO!K57</f>
        <v>0.98728300502581734</v>
      </c>
      <c r="F21" s="36"/>
    </row>
    <row r="22" spans="1:6" ht="33.75" customHeight="1" thickBot="1" x14ac:dyDescent="0.25">
      <c r="A22" s="9" t="s">
        <v>470</v>
      </c>
      <c r="B22" s="6" t="s">
        <v>238</v>
      </c>
      <c r="C22" s="9" t="s">
        <v>55</v>
      </c>
      <c r="D22" s="18">
        <f>PAO!P38</f>
        <v>0.96666666666666667</v>
      </c>
      <c r="E22" s="18">
        <f>PRESUPUESTO!K60</f>
        <v>0.98642083378332479</v>
      </c>
      <c r="F22" s="36"/>
    </row>
    <row r="23" spans="1:6" ht="33.75" customHeight="1" thickBot="1" x14ac:dyDescent="0.25">
      <c r="A23" s="9" t="s">
        <v>470</v>
      </c>
      <c r="B23" s="6" t="s">
        <v>242</v>
      </c>
      <c r="C23" s="9" t="s">
        <v>56</v>
      </c>
      <c r="D23" s="18">
        <f>PAO!P40</f>
        <v>1</v>
      </c>
      <c r="E23" s="18">
        <f>PRESUPUESTO!K63</f>
        <v>0.97987487395044026</v>
      </c>
      <c r="F23" s="36"/>
    </row>
    <row r="24" spans="1:6" ht="33.75" customHeight="1" thickBot="1" x14ac:dyDescent="0.25">
      <c r="A24" s="9" t="s">
        <v>470</v>
      </c>
      <c r="B24" s="6" t="s">
        <v>245</v>
      </c>
      <c r="C24" s="9" t="s">
        <v>60</v>
      </c>
      <c r="D24" s="18">
        <f>PAO!P41</f>
        <v>1</v>
      </c>
      <c r="E24" s="18">
        <f>PRESUPUESTO!K66</f>
        <v>0.94667518021054808</v>
      </c>
      <c r="F24" s="36"/>
    </row>
    <row r="25" spans="1:6" ht="33.75" customHeight="1" thickBot="1" x14ac:dyDescent="0.25">
      <c r="A25" s="9" t="s">
        <v>470</v>
      </c>
      <c r="B25" s="6" t="s">
        <v>247</v>
      </c>
      <c r="C25" s="9" t="s">
        <v>61</v>
      </c>
      <c r="D25" s="18">
        <f>PAO!P42</f>
        <v>0.9</v>
      </c>
      <c r="E25" s="18">
        <f>PRESUPUESTO!K69</f>
        <v>0.92499633064588593</v>
      </c>
      <c r="F25" s="36"/>
    </row>
    <row r="26" spans="1:6" ht="34.5" thickBot="1" x14ac:dyDescent="0.25">
      <c r="A26" s="9" t="s">
        <v>470</v>
      </c>
      <c r="B26" s="6" t="s">
        <v>249</v>
      </c>
      <c r="C26" s="9" t="s">
        <v>64</v>
      </c>
      <c r="D26" s="18">
        <f>PAO!P43</f>
        <v>0.8</v>
      </c>
      <c r="E26" s="18">
        <f>PRESUPUESTO!K72</f>
        <v>0.96721152344094907</v>
      </c>
      <c r="F26" s="36" t="s">
        <v>354</v>
      </c>
    </row>
    <row r="27" spans="1:6" ht="30" customHeight="1" thickBot="1" x14ac:dyDescent="0.25">
      <c r="A27" s="9" t="s">
        <v>470</v>
      </c>
      <c r="B27" s="6" t="s">
        <v>253</v>
      </c>
      <c r="C27" s="9" t="s">
        <v>65</v>
      </c>
      <c r="D27" s="18">
        <f>PAO!P44</f>
        <v>0.85</v>
      </c>
      <c r="E27" s="18">
        <f>PRESUPUESTO!K75</f>
        <v>0.98141153664773562</v>
      </c>
      <c r="F27" s="36"/>
    </row>
    <row r="28" spans="1:6" ht="34.5" thickBot="1" x14ac:dyDescent="0.25">
      <c r="A28" s="9" t="s">
        <v>470</v>
      </c>
      <c r="B28" s="6" t="s">
        <v>256</v>
      </c>
      <c r="C28" s="9" t="s">
        <v>66</v>
      </c>
      <c r="D28" s="18">
        <f>PAO!P45</f>
        <v>0.8</v>
      </c>
      <c r="E28" s="18">
        <f>PRESUPUESTO!K78</f>
        <v>0.74529070078486825</v>
      </c>
      <c r="F28" s="6" t="s">
        <v>355</v>
      </c>
    </row>
    <row r="29" spans="1:6" ht="57" thickBot="1" x14ac:dyDescent="0.25">
      <c r="A29" s="9" t="s">
        <v>470</v>
      </c>
      <c r="B29" s="6" t="s">
        <v>265</v>
      </c>
      <c r="C29" s="9" t="s">
        <v>67</v>
      </c>
      <c r="D29" s="18">
        <f>PAO!P47</f>
        <v>0</v>
      </c>
      <c r="E29" s="18">
        <f>PRESUPUESTO!K81</f>
        <v>0.98449236297656884</v>
      </c>
      <c r="F29" s="36" t="s">
        <v>356</v>
      </c>
    </row>
    <row r="30" spans="1:6" ht="33.75" customHeight="1" thickBot="1" x14ac:dyDescent="0.25">
      <c r="A30" s="9" t="s">
        <v>470</v>
      </c>
      <c r="B30" s="6" t="s">
        <v>270</v>
      </c>
      <c r="C30" s="9" t="s">
        <v>68</v>
      </c>
      <c r="D30" s="18">
        <f>PAO!P48</f>
        <v>0.96111111111111103</v>
      </c>
      <c r="E30" s="18">
        <f>PRESUPUESTO!K84</f>
        <v>0.97470948160169091</v>
      </c>
      <c r="F30" s="36"/>
    </row>
    <row r="31" spans="1:6" ht="33.75" customHeight="1" thickBot="1" x14ac:dyDescent="0.25">
      <c r="A31" s="9" t="s">
        <v>470</v>
      </c>
      <c r="B31" s="6" t="s">
        <v>273</v>
      </c>
      <c r="C31" s="9" t="s">
        <v>69</v>
      </c>
      <c r="D31" s="18">
        <f>PAO!P49</f>
        <v>1</v>
      </c>
      <c r="E31" s="18">
        <f>PRESUPUESTO!K87</f>
        <v>0.98439838113475187</v>
      </c>
      <c r="F31" s="36"/>
    </row>
    <row r="32" spans="1:6" ht="33.75" customHeight="1" thickBot="1" x14ac:dyDescent="0.25">
      <c r="A32" s="9" t="s">
        <v>470</v>
      </c>
      <c r="B32" s="6" t="s">
        <v>276</v>
      </c>
      <c r="C32" s="9" t="s">
        <v>277</v>
      </c>
      <c r="D32" s="18">
        <f>PAO!P50</f>
        <v>0.98947368421052639</v>
      </c>
      <c r="E32" s="18">
        <f>PRESUPUESTO!K90</f>
        <v>0.93004945064740963</v>
      </c>
      <c r="F32" s="36"/>
    </row>
    <row r="33" spans="1:6" ht="34.5" thickBot="1" x14ac:dyDescent="0.25">
      <c r="A33" s="9" t="s">
        <v>470</v>
      </c>
      <c r="B33" s="6" t="s">
        <v>279</v>
      </c>
      <c r="C33" s="9" t="s">
        <v>281</v>
      </c>
      <c r="D33" s="18">
        <f>PAO!P51</f>
        <v>1</v>
      </c>
      <c r="E33" s="18">
        <f>PRESUPUESTO!K93</f>
        <v>0.97809472097036754</v>
      </c>
      <c r="F33" s="36"/>
    </row>
    <row r="34" spans="1:6" ht="113.25" thickBot="1" x14ac:dyDescent="0.25">
      <c r="A34" s="9" t="s">
        <v>470</v>
      </c>
      <c r="B34" s="6" t="s">
        <v>284</v>
      </c>
      <c r="C34" s="9" t="s">
        <v>285</v>
      </c>
      <c r="D34" s="18">
        <f>PAO!P52</f>
        <v>0.89444444444444449</v>
      </c>
      <c r="E34" s="18">
        <f>PRESUPUESTO!K96</f>
        <v>0.74534891577330376</v>
      </c>
      <c r="F34" s="6" t="s">
        <v>480</v>
      </c>
    </row>
    <row r="35" spans="1:6" ht="33" customHeight="1" thickBot="1" x14ac:dyDescent="0.25">
      <c r="A35" s="9" t="s">
        <v>470</v>
      </c>
      <c r="B35" s="6" t="s">
        <v>287</v>
      </c>
      <c r="C35" s="9" t="s">
        <v>289</v>
      </c>
      <c r="D35" s="18">
        <f>PAO!P54</f>
        <v>0.95</v>
      </c>
      <c r="E35" s="18">
        <f>PRESUPUESTO!K99</f>
        <v>0.9737630788135333</v>
      </c>
      <c r="F35" s="36"/>
    </row>
    <row r="36" spans="1:6" ht="33" customHeight="1" thickBot="1" x14ac:dyDescent="0.25">
      <c r="A36" s="9" t="s">
        <v>470</v>
      </c>
      <c r="B36" s="6" t="s">
        <v>292</v>
      </c>
      <c r="C36" s="9" t="s">
        <v>294</v>
      </c>
      <c r="D36" s="18">
        <f>PAO!P55</f>
        <v>1</v>
      </c>
      <c r="E36" s="18">
        <f>PRESUPUESTO!K102</f>
        <v>0.98618684339239937</v>
      </c>
      <c r="F36" s="36"/>
    </row>
    <row r="37" spans="1:6" ht="33" customHeight="1" thickBot="1" x14ac:dyDescent="0.25">
      <c r="A37" s="9" t="s">
        <v>470</v>
      </c>
      <c r="B37" s="6" t="s">
        <v>297</v>
      </c>
      <c r="C37" s="9" t="s">
        <v>298</v>
      </c>
      <c r="D37" s="18">
        <f>PAO!P56</f>
        <v>1</v>
      </c>
      <c r="E37" s="18">
        <f>PRESUPUESTO!K105</f>
        <v>0.97621457394403888</v>
      </c>
      <c r="F37" s="36"/>
    </row>
    <row r="38" spans="1:6" ht="33" customHeight="1" thickBot="1" x14ac:dyDescent="0.25">
      <c r="A38" s="9" t="s">
        <v>470</v>
      </c>
      <c r="B38" s="6" t="s">
        <v>303</v>
      </c>
      <c r="C38" s="9" t="s">
        <v>304</v>
      </c>
      <c r="D38" s="18">
        <f>PAO!P60</f>
        <v>1</v>
      </c>
      <c r="E38" s="18">
        <f>PRESUPUESTO!K108</f>
        <v>0.98507006625425675</v>
      </c>
      <c r="F38" s="36"/>
    </row>
    <row r="39" spans="1:6" ht="34.5" customHeight="1" thickBot="1" x14ac:dyDescent="0.25">
      <c r="A39" s="9" t="s">
        <v>470</v>
      </c>
      <c r="B39" s="6" t="s">
        <v>307</v>
      </c>
      <c r="C39" s="9" t="s">
        <v>308</v>
      </c>
      <c r="D39" s="18">
        <f>PAO!P61</f>
        <v>1</v>
      </c>
      <c r="E39" s="18">
        <f>PRESUPUESTO!K111</f>
        <v>0.83871200000000001</v>
      </c>
      <c r="F39" s="36" t="s">
        <v>357</v>
      </c>
    </row>
    <row r="40" spans="1:6" ht="113.25" thickBot="1" x14ac:dyDescent="0.25">
      <c r="A40" s="9" t="s">
        <v>470</v>
      </c>
      <c r="B40" s="6" t="s">
        <v>310</v>
      </c>
      <c r="C40" s="9" t="s">
        <v>311</v>
      </c>
      <c r="D40" s="18">
        <f>PAO!P62</f>
        <v>1</v>
      </c>
      <c r="E40" s="18">
        <f>PRESUPUESTO!K114</f>
        <v>0.48320794712189924</v>
      </c>
      <c r="F40" s="6" t="s">
        <v>481</v>
      </c>
    </row>
    <row r="41" spans="1:6" ht="29.25" customHeight="1" thickBot="1" x14ac:dyDescent="0.25">
      <c r="A41" s="9" t="s">
        <v>470</v>
      </c>
      <c r="B41" s="6" t="s">
        <v>315</v>
      </c>
      <c r="C41" s="9" t="s">
        <v>316</v>
      </c>
      <c r="D41" s="18">
        <f>PAO!P64</f>
        <v>0.93333333333333324</v>
      </c>
      <c r="E41" s="18">
        <f>PRESUPUESTO!K117</f>
        <v>0.97630388921236155</v>
      </c>
      <c r="F41" s="36"/>
    </row>
    <row r="42" spans="1:6" ht="113.25" thickBot="1" x14ac:dyDescent="0.25">
      <c r="A42" s="9" t="s">
        <v>470</v>
      </c>
      <c r="B42" s="6" t="s">
        <v>358</v>
      </c>
      <c r="C42" s="9" t="s">
        <v>321</v>
      </c>
      <c r="D42" s="18">
        <f>PAO!P65</f>
        <v>1</v>
      </c>
      <c r="E42" s="18">
        <f>PRESUPUESTO!K120</f>
        <v>0.7628884835660511</v>
      </c>
      <c r="F42" s="6" t="s">
        <v>482</v>
      </c>
    </row>
    <row r="43" spans="1:6" ht="30.75" customHeight="1" thickBot="1" x14ac:dyDescent="0.25">
      <c r="A43" s="9" t="s">
        <v>470</v>
      </c>
      <c r="B43" s="6" t="s">
        <v>359</v>
      </c>
      <c r="C43" s="9" t="s">
        <v>326</v>
      </c>
      <c r="D43" s="18">
        <f>PAO!P66</f>
        <v>1</v>
      </c>
      <c r="E43" s="18">
        <f>PRESUPUESTO!K123</f>
        <v>0.69020681428133412</v>
      </c>
      <c r="F43" s="36" t="s">
        <v>360</v>
      </c>
    </row>
    <row r="44" spans="1:6" ht="45.75" thickBot="1" x14ac:dyDescent="0.25">
      <c r="A44" s="9" t="s">
        <v>470</v>
      </c>
      <c r="B44" s="6" t="s">
        <v>331</v>
      </c>
      <c r="C44" s="9" t="s">
        <v>333</v>
      </c>
      <c r="D44" s="18">
        <f>PAO!P68</f>
        <v>0.75</v>
      </c>
      <c r="E44" s="18">
        <f>PRESUPUESTO!K126</f>
        <v>0.33202858406595093</v>
      </c>
      <c r="F44" s="36" t="s">
        <v>335</v>
      </c>
    </row>
    <row r="45" spans="1:6" ht="38.25" customHeight="1" thickBot="1" x14ac:dyDescent="0.25">
      <c r="A45" s="9" t="s">
        <v>470</v>
      </c>
      <c r="B45" s="6" t="s">
        <v>338</v>
      </c>
      <c r="C45" s="9" t="s">
        <v>311</v>
      </c>
      <c r="D45" s="18">
        <f>PAO!P69</f>
        <v>1</v>
      </c>
      <c r="E45" s="18">
        <f>PRESUPUESTO!K129</f>
        <v>0.96994029469993936</v>
      </c>
      <c r="F45" s="36"/>
    </row>
    <row r="46" spans="1:6" ht="113.25" thickBot="1" x14ac:dyDescent="0.25">
      <c r="A46" s="9" t="s">
        <v>470</v>
      </c>
      <c r="B46" s="6" t="s">
        <v>361</v>
      </c>
      <c r="C46" s="15" t="s">
        <v>345</v>
      </c>
      <c r="D46" s="18">
        <f>PAO!P71</f>
        <v>1</v>
      </c>
      <c r="E46" s="18">
        <f>PRESUPUESTO!K132</f>
        <v>0.28058847827817207</v>
      </c>
      <c r="F46" s="6" t="s">
        <v>483</v>
      </c>
    </row>
    <row r="47" spans="1:6" ht="34.5" thickBot="1" x14ac:dyDescent="0.25">
      <c r="A47" s="9" t="s">
        <v>474</v>
      </c>
      <c r="B47" s="36" t="s">
        <v>403</v>
      </c>
      <c r="C47" s="10" t="s">
        <v>112</v>
      </c>
      <c r="D47" s="18">
        <f>PAO!P72</f>
        <v>1.2121212121212122</v>
      </c>
      <c r="E47" s="18">
        <f>PRESUPUESTO!K135</f>
        <v>0.77627402542203483</v>
      </c>
      <c r="F47" s="36" t="s">
        <v>365</v>
      </c>
    </row>
    <row r="48" spans="1:6" ht="45.75" thickBot="1" x14ac:dyDescent="0.25">
      <c r="A48" s="9" t="s">
        <v>474</v>
      </c>
      <c r="B48" s="36" t="s">
        <v>404</v>
      </c>
      <c r="C48" s="10" t="s">
        <v>97</v>
      </c>
      <c r="D48" s="18">
        <f>PAO!P73</f>
        <v>1.4785714285714286</v>
      </c>
      <c r="E48" s="18">
        <f>PRESUPUESTO!K138</f>
        <v>0.99999999994208666</v>
      </c>
      <c r="F48" s="36" t="s">
        <v>370</v>
      </c>
    </row>
    <row r="49" spans="1:6" ht="34.5" thickBot="1" x14ac:dyDescent="0.25">
      <c r="A49" s="9" t="s">
        <v>474</v>
      </c>
      <c r="B49" s="36" t="s">
        <v>405</v>
      </c>
      <c r="C49" s="10" t="s">
        <v>406</v>
      </c>
      <c r="D49" s="18">
        <f>PAO!P74</f>
        <v>1</v>
      </c>
      <c r="E49" s="18">
        <f>PRESUPUESTO!K141</f>
        <v>1.0000000000218405</v>
      </c>
      <c r="F49" s="32"/>
    </row>
    <row r="50" spans="1:6" ht="34.5" thickBot="1" x14ac:dyDescent="0.25">
      <c r="A50" s="9" t="s">
        <v>474</v>
      </c>
      <c r="B50" s="36" t="s">
        <v>407</v>
      </c>
      <c r="C50" s="10" t="s">
        <v>101</v>
      </c>
      <c r="D50" s="18">
        <f>PAO!P75</f>
        <v>1</v>
      </c>
      <c r="E50" s="18">
        <f>PRESUPUESTO!K144</f>
        <v>0.99516284049810821</v>
      </c>
      <c r="F50" s="32"/>
    </row>
    <row r="51" spans="1:6" ht="23.25" thickBot="1" x14ac:dyDescent="0.25">
      <c r="A51" s="9" t="s">
        <v>474</v>
      </c>
      <c r="B51" s="36" t="s">
        <v>408</v>
      </c>
      <c r="C51" s="10" t="s">
        <v>409</v>
      </c>
      <c r="D51" s="18">
        <f>PAO!P76</f>
        <v>1</v>
      </c>
      <c r="E51" s="18">
        <f>PRESUPUESTO!K147</f>
        <v>0.95778840686083411</v>
      </c>
      <c r="F51" s="32"/>
    </row>
    <row r="52" spans="1:6" ht="45.75" thickBot="1" x14ac:dyDescent="0.25">
      <c r="A52" s="9" t="s">
        <v>474</v>
      </c>
      <c r="B52" s="36" t="s">
        <v>104</v>
      </c>
      <c r="C52" s="10" t="s">
        <v>410</v>
      </c>
      <c r="D52" s="18">
        <f>PAO!P77</f>
        <v>1.5</v>
      </c>
      <c r="E52" s="18">
        <f>PRESUPUESTO!K150</f>
        <v>1</v>
      </c>
      <c r="F52" s="36" t="s">
        <v>381</v>
      </c>
    </row>
    <row r="53" spans="1:6" ht="34.5" thickBot="1" x14ac:dyDescent="0.25">
      <c r="A53" s="9" t="s">
        <v>474</v>
      </c>
      <c r="B53" s="36" t="s">
        <v>411</v>
      </c>
      <c r="C53" s="10" t="s">
        <v>107</v>
      </c>
      <c r="D53" s="18">
        <f>PAO!P78</f>
        <v>1</v>
      </c>
      <c r="E53" s="18">
        <f>PRESUPUESTO!K153</f>
        <v>1</v>
      </c>
      <c r="F53" s="32"/>
    </row>
    <row r="54" spans="1:6" ht="26.25" customHeight="1" thickBot="1" x14ac:dyDescent="0.25">
      <c r="A54" s="9" t="s">
        <v>474</v>
      </c>
      <c r="B54" s="36" t="s">
        <v>412</v>
      </c>
      <c r="C54" s="10" t="s">
        <v>413</v>
      </c>
      <c r="D54" s="18">
        <f>PAO!P79</f>
        <v>1</v>
      </c>
      <c r="E54" s="18">
        <f>PRESUPUESTO!K156</f>
        <v>0.99128231958627078</v>
      </c>
      <c r="F54" s="32"/>
    </row>
    <row r="55" spans="1:6" ht="33.75" customHeight="1" thickBot="1" x14ac:dyDescent="0.25">
      <c r="A55" s="9" t="s">
        <v>474</v>
      </c>
      <c r="B55" s="36" t="s">
        <v>414</v>
      </c>
      <c r="C55" s="10" t="s">
        <v>415</v>
      </c>
      <c r="D55" s="18">
        <f>PAO!P80</f>
        <v>1</v>
      </c>
      <c r="E55" s="18">
        <f>PRESUPUESTO!K159</f>
        <v>0.99128229676249846</v>
      </c>
      <c r="F55" s="32"/>
    </row>
    <row r="56" spans="1:6" ht="34.5" thickBot="1" x14ac:dyDescent="0.25">
      <c r="A56" s="9" t="s">
        <v>474</v>
      </c>
      <c r="B56" s="36" t="s">
        <v>416</v>
      </c>
      <c r="C56" s="10" t="s">
        <v>417</v>
      </c>
      <c r="D56" s="18">
        <f>PAO!P81</f>
        <v>0.91379310344827591</v>
      </c>
      <c r="E56" s="18">
        <f>PRESUPUESTO!K162</f>
        <v>1.0000000000000002</v>
      </c>
      <c r="F56" s="32"/>
    </row>
    <row r="57" spans="1:6" ht="45.75" thickBot="1" x14ac:dyDescent="0.25">
      <c r="A57" s="9" t="s">
        <v>474</v>
      </c>
      <c r="B57" s="36" t="s">
        <v>418</v>
      </c>
      <c r="C57" s="10" t="s">
        <v>400</v>
      </c>
      <c r="D57" s="18">
        <f>PAO!P82</f>
        <v>1</v>
      </c>
      <c r="E57" s="18">
        <f>PRESUPUESTO!K165</f>
        <v>0.89495621664823521</v>
      </c>
      <c r="F57" s="32"/>
    </row>
    <row r="58" spans="1:6" ht="23.25" thickBot="1" x14ac:dyDescent="0.25">
      <c r="A58" s="9" t="s">
        <v>476</v>
      </c>
      <c r="B58" s="36" t="s">
        <v>420</v>
      </c>
      <c r="C58" s="10" t="s">
        <v>115</v>
      </c>
      <c r="D58" s="18">
        <f>PAO!P83</f>
        <v>0.90740740740740744</v>
      </c>
      <c r="E58" s="18">
        <f>PRESUPUESTO!K168</f>
        <v>0.9317520019155402</v>
      </c>
      <c r="F58" s="37"/>
    </row>
    <row r="59" spans="1:6" ht="34.5" thickBot="1" x14ac:dyDescent="0.25">
      <c r="A59" s="9" t="s">
        <v>476</v>
      </c>
      <c r="B59" s="36" t="s">
        <v>434</v>
      </c>
      <c r="C59" s="10" t="s">
        <v>116</v>
      </c>
      <c r="D59" s="38">
        <f>PAO!P88</f>
        <v>1</v>
      </c>
      <c r="E59" s="18">
        <f>PRESUPUESTO!K171</f>
        <v>0.96488676355109049</v>
      </c>
      <c r="F59" s="37"/>
    </row>
    <row r="60" spans="1:6" ht="45.75" thickBot="1" x14ac:dyDescent="0.25">
      <c r="A60" s="9" t="s">
        <v>476</v>
      </c>
      <c r="B60" s="36" t="s">
        <v>437</v>
      </c>
      <c r="C60" s="10" t="s">
        <v>119</v>
      </c>
      <c r="D60" s="38">
        <f>PAO!P89</f>
        <v>0.9</v>
      </c>
      <c r="E60" s="18">
        <f>PRESUPUESTO!K174</f>
        <v>0.97016050296598788</v>
      </c>
      <c r="F60" s="37"/>
    </row>
    <row r="61" spans="1:6" ht="23.25" thickBot="1" x14ac:dyDescent="0.25">
      <c r="A61" s="9" t="s">
        <v>476</v>
      </c>
      <c r="B61" s="36" t="s">
        <v>439</v>
      </c>
      <c r="C61" s="10" t="s">
        <v>122</v>
      </c>
      <c r="D61" s="38">
        <f>PAO!P90</f>
        <v>0.90476190476190477</v>
      </c>
      <c r="E61" s="18">
        <f>PRESUPUESTO!K177</f>
        <v>0.98425742558650298</v>
      </c>
      <c r="F61" s="6"/>
    </row>
    <row r="62" spans="1:6" ht="45.75" thickBot="1" x14ac:dyDescent="0.25">
      <c r="A62" s="9" t="s">
        <v>476</v>
      </c>
      <c r="B62" s="36" t="s">
        <v>441</v>
      </c>
      <c r="C62" s="10" t="s">
        <v>121</v>
      </c>
      <c r="D62" s="38">
        <f>PAO!P91</f>
        <v>0.94736842105263153</v>
      </c>
      <c r="E62" s="18">
        <f>PRESUPUESTO!K180</f>
        <v>0.94530592460730145</v>
      </c>
      <c r="F62" s="37"/>
    </row>
    <row r="63" spans="1:6" ht="34.5" thickBot="1" x14ac:dyDescent="0.25">
      <c r="A63" s="9" t="s">
        <v>476</v>
      </c>
      <c r="B63" s="36" t="s">
        <v>447</v>
      </c>
      <c r="C63" s="10" t="s">
        <v>448</v>
      </c>
      <c r="D63" s="38">
        <f>PAO!P92</f>
        <v>1</v>
      </c>
      <c r="E63" s="18">
        <f>PRESUPUESTO!K183</f>
        <v>0.98333833811531934</v>
      </c>
      <c r="F63" s="37"/>
    </row>
    <row r="64" spans="1:6" ht="45.75" thickBot="1" x14ac:dyDescent="0.25">
      <c r="A64" s="9" t="s">
        <v>476</v>
      </c>
      <c r="B64" s="36" t="s">
        <v>452</v>
      </c>
      <c r="C64" s="10" t="s">
        <v>454</v>
      </c>
      <c r="D64" s="38">
        <f>PAO!P93</f>
        <v>1.1985887096774193</v>
      </c>
      <c r="E64" s="18">
        <f>PRESUPUESTO!K186</f>
        <v>0.96472968506897694</v>
      </c>
      <c r="F64" s="36" t="s">
        <v>456</v>
      </c>
    </row>
    <row r="65" spans="1:6" ht="27.75" customHeight="1" thickBot="1" x14ac:dyDescent="0.25">
      <c r="A65" s="9" t="s">
        <v>476</v>
      </c>
      <c r="B65" s="36" t="s">
        <v>460</v>
      </c>
      <c r="C65" s="10" t="s">
        <v>461</v>
      </c>
      <c r="D65" s="38">
        <f>PAO!P94</f>
        <v>1.1599999999999999</v>
      </c>
      <c r="E65" s="18">
        <f>PRESUPUESTO!K189</f>
        <v>0.95080672839750147</v>
      </c>
      <c r="F65" s="36" t="s">
        <v>463</v>
      </c>
    </row>
    <row r="66" spans="1:6" ht="34.5" thickBot="1" x14ac:dyDescent="0.25">
      <c r="A66" s="9" t="s">
        <v>476</v>
      </c>
      <c r="B66" s="36" t="s">
        <v>467</v>
      </c>
      <c r="C66" s="10" t="s">
        <v>468</v>
      </c>
      <c r="D66" s="38">
        <f>PAO!P95</f>
        <v>0.94444444444444453</v>
      </c>
      <c r="E66" s="18">
        <f>PRESUPUESTO!K192</f>
        <v>0.96911904132978655</v>
      </c>
      <c r="F66" s="37"/>
    </row>
  </sheetData>
  <autoFilter ref="A3:F3"/>
  <mergeCells count="2">
    <mergeCell ref="A2:F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PAO</vt:lpstr>
      <vt:lpstr>PRESUPUESTO</vt:lpstr>
      <vt:lpstr>COMPARATIVO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Bolaños</dc:creator>
  <cp:lastModifiedBy>ODI</cp:lastModifiedBy>
  <dcterms:created xsi:type="dcterms:W3CDTF">2023-08-03T19:16:49Z</dcterms:created>
  <dcterms:modified xsi:type="dcterms:W3CDTF">2023-11-07T16:07:41Z</dcterms:modified>
</cp:coreProperties>
</file>