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Control_Interno\01 Control Interno\2023\Matrices Evaluación PAO-Presupuesto\"/>
    </mc:Choice>
  </mc:AlternateContent>
  <bookViews>
    <workbookView xWindow="0" yWindow="0" windowWidth="20490" windowHeight="7650"/>
  </bookViews>
  <sheets>
    <sheet name="PAO" sheetId="1" r:id="rId1"/>
    <sheet name="PRESUPUESTO" sheetId="2" r:id="rId2"/>
    <sheet name="COMPARATIVO" sheetId="3" r:id="rId3"/>
  </sheets>
  <definedNames>
    <definedName name="_xlnm._FilterDatabase" localSheetId="2" hidden="1">COMPARATIVO!$A$3:$F$3</definedName>
    <definedName name="_xlnm._FilterDatabase" localSheetId="0" hidden="1">PAO!$A$4:$T$4</definedName>
    <definedName name="_xlnm._FilterDatabase" localSheetId="1" hidden="1">PRESUPUESTO!$A$3:$K$3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4" i="1" l="1"/>
  <c r="P42" i="1"/>
  <c r="E87" i="2" l="1"/>
  <c r="F87" i="2"/>
  <c r="G87" i="2"/>
  <c r="H87" i="2"/>
  <c r="D87" i="2"/>
  <c r="D200" i="2"/>
  <c r="D199" i="2"/>
  <c r="K181" i="2"/>
  <c r="K182" i="2"/>
  <c r="F199" i="2"/>
  <c r="G199" i="2"/>
  <c r="H199" i="2"/>
  <c r="I199" i="2"/>
  <c r="J199" i="2"/>
  <c r="F200" i="2"/>
  <c r="G200" i="2"/>
  <c r="H200" i="2"/>
  <c r="I200" i="2"/>
  <c r="J200" i="2"/>
  <c r="E200" i="2"/>
  <c r="E199" i="2"/>
  <c r="K199" i="2" l="1"/>
  <c r="K183" i="2"/>
  <c r="E173" i="2" l="1"/>
  <c r="F173" i="2"/>
  <c r="G173" i="2"/>
  <c r="H173" i="2"/>
  <c r="I173" i="2"/>
  <c r="J173" i="2"/>
  <c r="E172" i="2"/>
  <c r="F172" i="2"/>
  <c r="G172" i="2"/>
  <c r="H172" i="2"/>
  <c r="I172" i="2"/>
  <c r="J172" i="2"/>
  <c r="D173" i="2"/>
  <c r="D172" i="2"/>
  <c r="K200" i="2"/>
  <c r="K197" i="2"/>
  <c r="K198" i="2" s="1"/>
  <c r="K196" i="2"/>
  <c r="K194" i="2"/>
  <c r="K193" i="2"/>
  <c r="K191" i="2"/>
  <c r="K192" i="2" s="1"/>
  <c r="K190" i="2"/>
  <c r="K188" i="2"/>
  <c r="K187" i="2"/>
  <c r="K185" i="2"/>
  <c r="K186" i="2" s="1"/>
  <c r="K184" i="2"/>
  <c r="K179" i="2"/>
  <c r="K178" i="2"/>
  <c r="K180" i="2" s="1"/>
  <c r="K176" i="2"/>
  <c r="K175" i="2"/>
  <c r="K170" i="2"/>
  <c r="K169" i="2"/>
  <c r="K167" i="2"/>
  <c r="K166" i="2"/>
  <c r="K164" i="2"/>
  <c r="K163" i="2"/>
  <c r="K161" i="2"/>
  <c r="K162" i="2" s="1"/>
  <c r="K160" i="2"/>
  <c r="K158" i="2"/>
  <c r="K157" i="2"/>
  <c r="K155" i="2"/>
  <c r="K154" i="2"/>
  <c r="K152" i="2"/>
  <c r="K151" i="2"/>
  <c r="K149" i="2"/>
  <c r="K150" i="2" s="1"/>
  <c r="K148" i="2"/>
  <c r="K146" i="2"/>
  <c r="K145" i="2"/>
  <c r="K143" i="2"/>
  <c r="K142" i="2"/>
  <c r="K140" i="2"/>
  <c r="K139" i="2"/>
  <c r="K147" i="2" l="1"/>
  <c r="K159" i="2"/>
  <c r="K165" i="2"/>
  <c r="K171" i="2"/>
  <c r="K189" i="2"/>
  <c r="K172" i="2"/>
  <c r="K141" i="2"/>
  <c r="K153" i="2"/>
  <c r="K156" i="2"/>
  <c r="K168" i="2"/>
  <c r="K201" i="2"/>
  <c r="K195" i="2"/>
  <c r="K177" i="2"/>
  <c r="K173" i="2"/>
  <c r="K174" i="2" s="1"/>
  <c r="K144" i="2"/>
  <c r="E137" i="2" l="1"/>
  <c r="F137" i="2"/>
  <c r="G137" i="2"/>
  <c r="G138" i="2" s="1"/>
  <c r="H137" i="2"/>
  <c r="I137" i="2"/>
  <c r="J137" i="2"/>
  <c r="E136" i="2"/>
  <c r="F136" i="2"/>
  <c r="F138" i="2" s="1"/>
  <c r="G136" i="2"/>
  <c r="H136" i="2"/>
  <c r="I136" i="2"/>
  <c r="J136" i="2"/>
  <c r="J138" i="2" s="1"/>
  <c r="D137" i="2"/>
  <c r="D136" i="2"/>
  <c r="K134" i="2"/>
  <c r="K135" i="2" s="1"/>
  <c r="K133" i="2"/>
  <c r="K131" i="2"/>
  <c r="K130" i="2"/>
  <c r="K128" i="2"/>
  <c r="K129" i="2" s="1"/>
  <c r="K127" i="2"/>
  <c r="K125" i="2"/>
  <c r="K124" i="2"/>
  <c r="K123" i="2"/>
  <c r="K122" i="2"/>
  <c r="K121" i="2"/>
  <c r="K119" i="2"/>
  <c r="K118" i="2"/>
  <c r="K116" i="2"/>
  <c r="K115" i="2"/>
  <c r="K117" i="2" s="1"/>
  <c r="K113" i="2"/>
  <c r="K112" i="2"/>
  <c r="K110" i="2"/>
  <c r="K111" i="2" s="1"/>
  <c r="K109" i="2"/>
  <c r="K107" i="2"/>
  <c r="K108" i="2" s="1"/>
  <c r="K106" i="2"/>
  <c r="K104" i="2"/>
  <c r="K103" i="2"/>
  <c r="K105" i="2" s="1"/>
  <c r="K101" i="2"/>
  <c r="K102" i="2" s="1"/>
  <c r="K100" i="2"/>
  <c r="K98" i="2"/>
  <c r="K99" i="2" s="1"/>
  <c r="K97" i="2"/>
  <c r="K95" i="2"/>
  <c r="K94" i="2"/>
  <c r="K92" i="2"/>
  <c r="K91" i="2"/>
  <c r="K93" i="2" s="1"/>
  <c r="K89" i="2"/>
  <c r="K88" i="2"/>
  <c r="K86" i="2"/>
  <c r="K87" i="2" s="1"/>
  <c r="K85" i="2"/>
  <c r="K83" i="2"/>
  <c r="K82" i="2"/>
  <c r="K80" i="2"/>
  <c r="K79" i="2"/>
  <c r="K77" i="2"/>
  <c r="K76" i="2"/>
  <c r="K75" i="2"/>
  <c r="K74" i="2"/>
  <c r="K73" i="2"/>
  <c r="K71" i="2"/>
  <c r="K70" i="2"/>
  <c r="K68" i="2"/>
  <c r="K67" i="2"/>
  <c r="K69" i="2" s="1"/>
  <c r="K65" i="2"/>
  <c r="K64" i="2"/>
  <c r="K62" i="2"/>
  <c r="K63" i="2" s="1"/>
  <c r="K61" i="2"/>
  <c r="K59" i="2"/>
  <c r="K60" i="2" s="1"/>
  <c r="K58" i="2"/>
  <c r="K56" i="2"/>
  <c r="K55" i="2"/>
  <c r="K57" i="2" s="1"/>
  <c r="K53" i="2"/>
  <c r="K54" i="2" s="1"/>
  <c r="K52" i="2"/>
  <c r="K50" i="2"/>
  <c r="K51" i="2" s="1"/>
  <c r="K49" i="2"/>
  <c r="K47" i="2"/>
  <c r="K46" i="2"/>
  <c r="K44" i="2"/>
  <c r="K43" i="2"/>
  <c r="K45" i="2" s="1"/>
  <c r="K41" i="2"/>
  <c r="K42" i="2" s="1"/>
  <c r="K40" i="2"/>
  <c r="K38" i="2"/>
  <c r="K39" i="2" s="1"/>
  <c r="K37" i="2"/>
  <c r="K35" i="2"/>
  <c r="K34" i="2"/>
  <c r="K32" i="2"/>
  <c r="K31" i="2"/>
  <c r="K29" i="2"/>
  <c r="K28" i="2"/>
  <c r="K27" i="2"/>
  <c r="K26" i="2"/>
  <c r="K25" i="2"/>
  <c r="K23" i="2"/>
  <c r="K22" i="2"/>
  <c r="K20" i="2"/>
  <c r="K19" i="2"/>
  <c r="K21" i="2" s="1"/>
  <c r="K17" i="2"/>
  <c r="K16" i="2"/>
  <c r="K14" i="2"/>
  <c r="K15" i="2" s="1"/>
  <c r="K13" i="2"/>
  <c r="K11" i="2"/>
  <c r="K12" i="2" s="1"/>
  <c r="K10" i="2"/>
  <c r="K8" i="2"/>
  <c r="K7" i="2"/>
  <c r="H201" i="2"/>
  <c r="G201" i="2"/>
  <c r="F201" i="2"/>
  <c r="E201" i="2"/>
  <c r="D201" i="2"/>
  <c r="H198" i="2"/>
  <c r="G198" i="2"/>
  <c r="F198" i="2"/>
  <c r="E198" i="2"/>
  <c r="D198" i="2"/>
  <c r="F195" i="2"/>
  <c r="E195" i="2"/>
  <c r="D195" i="2"/>
  <c r="E192" i="2"/>
  <c r="D192" i="2"/>
  <c r="E189" i="2"/>
  <c r="D189" i="2"/>
  <c r="E186" i="2"/>
  <c r="D186" i="2"/>
  <c r="D183" i="2"/>
  <c r="G180" i="2"/>
  <c r="E180" i="2"/>
  <c r="D180" i="2"/>
  <c r="H177" i="2"/>
  <c r="F177" i="2"/>
  <c r="E177" i="2"/>
  <c r="D177" i="2"/>
  <c r="H174" i="2"/>
  <c r="G174" i="2"/>
  <c r="F174" i="2"/>
  <c r="E174" i="2"/>
  <c r="D174" i="2"/>
  <c r="H171" i="2"/>
  <c r="E171" i="2"/>
  <c r="D171" i="2"/>
  <c r="G168" i="2"/>
  <c r="E168" i="2"/>
  <c r="D165" i="2"/>
  <c r="D162" i="2"/>
  <c r="D159" i="2"/>
  <c r="H156" i="2"/>
  <c r="F156" i="2"/>
  <c r="E156" i="2"/>
  <c r="D156" i="2"/>
  <c r="D153" i="2"/>
  <c r="H150" i="2"/>
  <c r="G150" i="2"/>
  <c r="F150" i="2"/>
  <c r="E150" i="2"/>
  <c r="D150" i="2"/>
  <c r="H147" i="2"/>
  <c r="G147" i="2"/>
  <c r="F147" i="2"/>
  <c r="E147" i="2"/>
  <c r="D147" i="2"/>
  <c r="H144" i="2"/>
  <c r="F144" i="2"/>
  <c r="E144" i="2"/>
  <c r="D144" i="2"/>
  <c r="F141" i="2"/>
  <c r="E141" i="2"/>
  <c r="D141" i="2"/>
  <c r="E138" i="2"/>
  <c r="D138" i="2"/>
  <c r="E135" i="2"/>
  <c r="D132" i="2"/>
  <c r="G129" i="2"/>
  <c r="F129" i="2"/>
  <c r="E129" i="2"/>
  <c r="E126" i="2"/>
  <c r="D123" i="2"/>
  <c r="D120" i="2"/>
  <c r="D117" i="2"/>
  <c r="E114" i="2"/>
  <c r="D114" i="2"/>
  <c r="E111" i="2"/>
  <c r="D111" i="2"/>
  <c r="G108" i="2"/>
  <c r="E108" i="2"/>
  <c r="D108" i="2"/>
  <c r="F105" i="2"/>
  <c r="E105" i="2"/>
  <c r="D105" i="2"/>
  <c r="D102" i="2"/>
  <c r="E99" i="2"/>
  <c r="D99" i="2"/>
  <c r="G96" i="2"/>
  <c r="F96" i="2"/>
  <c r="E96" i="2"/>
  <c r="D96" i="2"/>
  <c r="D93" i="2"/>
  <c r="E90" i="2"/>
  <c r="D90" i="2"/>
  <c r="H84" i="2"/>
  <c r="G84" i="2"/>
  <c r="E84" i="2"/>
  <c r="D84" i="2"/>
  <c r="D81" i="2"/>
  <c r="G78" i="2"/>
  <c r="D78" i="2"/>
  <c r="E75" i="2"/>
  <c r="D75" i="2"/>
  <c r="G72" i="2"/>
  <c r="D72" i="2"/>
  <c r="E69" i="2"/>
  <c r="D69" i="2"/>
  <c r="D66" i="2"/>
  <c r="D63" i="2"/>
  <c r="G60" i="2"/>
  <c r="F60" i="2"/>
  <c r="E60" i="2"/>
  <c r="D60" i="2"/>
  <c r="D57" i="2"/>
  <c r="G54" i="2"/>
  <c r="D54" i="2"/>
  <c r="G51" i="2"/>
  <c r="F51" i="2"/>
  <c r="E51" i="2"/>
  <c r="D51" i="2"/>
  <c r="I48" i="2"/>
  <c r="H48" i="2"/>
  <c r="G48" i="2"/>
  <c r="F48" i="2"/>
  <c r="E48" i="2"/>
  <c r="D48" i="2"/>
  <c r="D45" i="2"/>
  <c r="D42" i="2"/>
  <c r="D39" i="2"/>
  <c r="E36" i="2"/>
  <c r="D36" i="2"/>
  <c r="E33" i="2"/>
  <c r="D33" i="2"/>
  <c r="D30" i="2"/>
  <c r="D27" i="2"/>
  <c r="H24" i="2"/>
  <c r="G24" i="2"/>
  <c r="E24" i="2"/>
  <c r="D24" i="2"/>
  <c r="D21" i="2"/>
  <c r="H18" i="2"/>
  <c r="F18" i="2"/>
  <c r="E18" i="2"/>
  <c r="D18" i="2"/>
  <c r="D15" i="2"/>
  <c r="G12" i="2"/>
  <c r="F12" i="2"/>
  <c r="E12" i="2"/>
  <c r="D12" i="2"/>
  <c r="K9" i="2"/>
  <c r="E9" i="2"/>
  <c r="D9" i="2"/>
  <c r="K5" i="2"/>
  <c r="K6" i="2" s="1"/>
  <c r="K4" i="2"/>
  <c r="K30" i="2" l="1"/>
  <c r="K36" i="2"/>
  <c r="K78" i="2"/>
  <c r="E28" i="3" s="1"/>
  <c r="K84" i="2"/>
  <c r="E30" i="3" s="1"/>
  <c r="K126" i="2"/>
  <c r="K132" i="2"/>
  <c r="K136" i="2"/>
  <c r="K18" i="2"/>
  <c r="E8" i="3" s="1"/>
  <c r="K24" i="2"/>
  <c r="K66" i="2"/>
  <c r="K72" i="2"/>
  <c r="K114" i="2"/>
  <c r="E40" i="3" s="1"/>
  <c r="K120" i="2"/>
  <c r="K33" i="2"/>
  <c r="K48" i="2"/>
  <c r="K81" i="2"/>
  <c r="K90" i="2"/>
  <c r="K96" i="2"/>
  <c r="K137" i="2"/>
  <c r="K138" i="2" s="1"/>
  <c r="H138" i="2"/>
  <c r="D6" i="2"/>
  <c r="E66" i="3"/>
  <c r="E65" i="3"/>
  <c r="E64" i="3"/>
  <c r="E63" i="3"/>
  <c r="E62" i="3"/>
  <c r="E61" i="3"/>
  <c r="E60" i="3"/>
  <c r="E59" i="3"/>
  <c r="E58" i="3"/>
  <c r="E57" i="3"/>
  <c r="E56" i="3"/>
  <c r="E55" i="3"/>
  <c r="E54" i="3"/>
  <c r="E53" i="3"/>
  <c r="E52" i="3"/>
  <c r="E51" i="3"/>
  <c r="E50" i="3"/>
  <c r="E49" i="3"/>
  <c r="E48" i="3"/>
  <c r="E47" i="3"/>
  <c r="E46" i="3"/>
  <c r="E45" i="3"/>
  <c r="E44" i="3"/>
  <c r="E43" i="3"/>
  <c r="E42" i="3"/>
  <c r="E41" i="3"/>
  <c r="E39" i="3"/>
  <c r="E38" i="3"/>
  <c r="E37" i="3"/>
  <c r="E36" i="3"/>
  <c r="E35" i="3"/>
  <c r="E34" i="3"/>
  <c r="E33" i="3"/>
  <c r="E32" i="3"/>
  <c r="E31" i="3"/>
  <c r="E29" i="3"/>
  <c r="E27" i="3"/>
  <c r="E26" i="3"/>
  <c r="E25" i="3"/>
  <c r="E24" i="3"/>
  <c r="E23" i="3"/>
  <c r="E22" i="3"/>
  <c r="E21" i="3"/>
  <c r="E20" i="3"/>
  <c r="E19" i="3"/>
  <c r="E18" i="3"/>
  <c r="E17" i="3"/>
  <c r="E16" i="3"/>
  <c r="E15" i="3"/>
  <c r="E14" i="3"/>
  <c r="E13" i="3"/>
  <c r="E12" i="3"/>
  <c r="E11" i="3"/>
  <c r="E10" i="3"/>
  <c r="E9" i="3"/>
  <c r="E7" i="3"/>
  <c r="E6" i="3"/>
  <c r="E5" i="3"/>
  <c r="E4" i="3"/>
  <c r="P85" i="1" l="1"/>
  <c r="D65" i="3" s="1"/>
  <c r="P86" i="1"/>
  <c r="D66" i="3" s="1"/>
  <c r="P84" i="1"/>
  <c r="D64" i="3" s="1"/>
  <c r="P83" i="1"/>
  <c r="D63" i="3" s="1"/>
  <c r="P82" i="1"/>
  <c r="D62" i="3" s="1"/>
  <c r="P81" i="1"/>
  <c r="D61" i="3" s="1"/>
  <c r="P80" i="1"/>
  <c r="D60" i="3" s="1"/>
  <c r="P77" i="1"/>
  <c r="D59" i="3" s="1"/>
  <c r="P53" i="1"/>
  <c r="D40" i="3" s="1"/>
  <c r="P50" i="1"/>
  <c r="D39" i="3" s="1"/>
  <c r="P46" i="1"/>
  <c r="P76" i="1"/>
  <c r="D58" i="3" s="1"/>
  <c r="P72" i="1"/>
  <c r="D56" i="3" s="1"/>
  <c r="P73" i="1"/>
  <c r="D57" i="3" s="1"/>
  <c r="P70" i="1"/>
  <c r="D54" i="3" s="1"/>
  <c r="P71" i="1"/>
  <c r="D55" i="3" s="1"/>
  <c r="P68" i="1"/>
  <c r="D52" i="3" s="1"/>
  <c r="P69" i="1"/>
  <c r="D53" i="3" s="1"/>
  <c r="P67" i="1"/>
  <c r="D51" i="3" s="1"/>
  <c r="P66" i="1"/>
  <c r="D50" i="3" s="1"/>
  <c r="P65" i="1"/>
  <c r="D49" i="3" s="1"/>
  <c r="P63" i="1"/>
  <c r="D47" i="3" s="1"/>
  <c r="D48" i="3"/>
  <c r="P61" i="1"/>
  <c r="D45" i="3" s="1"/>
  <c r="P62" i="1"/>
  <c r="D46" i="3" s="1"/>
  <c r="P60" i="1"/>
  <c r="D44" i="3" s="1"/>
  <c r="P59" i="1"/>
  <c r="D43" i="3" s="1"/>
  <c r="P55" i="1"/>
  <c r="D42" i="3" s="1"/>
  <c r="P54" i="1"/>
  <c r="D41" i="3" s="1"/>
  <c r="P44" i="1"/>
  <c r="D37" i="3" s="1"/>
  <c r="P45" i="1"/>
  <c r="D38" i="3" s="1"/>
  <c r="P43" i="1"/>
  <c r="D36" i="3" s="1"/>
  <c r="P41" i="1"/>
  <c r="D34" i="3" s="1"/>
  <c r="D35" i="3"/>
  <c r="P39" i="1"/>
  <c r="D32" i="3" s="1"/>
  <c r="P40" i="1"/>
  <c r="D33" i="3" s="1"/>
  <c r="P38" i="1"/>
  <c r="D31" i="3" s="1"/>
  <c r="P37" i="1"/>
  <c r="D30" i="3" s="1"/>
  <c r="P34" i="1"/>
  <c r="D27" i="3" s="1"/>
  <c r="P35" i="1"/>
  <c r="D28" i="3" s="1"/>
  <c r="P36" i="1"/>
  <c r="D29" i="3" s="1"/>
  <c r="P33" i="1"/>
  <c r="D26" i="3" s="1"/>
  <c r="P32" i="1"/>
  <c r="D25" i="3" s="1"/>
  <c r="P31" i="1"/>
  <c r="D24" i="3" s="1"/>
  <c r="P29" i="1"/>
  <c r="D22" i="3" s="1"/>
  <c r="P30" i="1"/>
  <c r="D23" i="3" s="1"/>
  <c r="P27" i="1"/>
  <c r="D20" i="3" s="1"/>
  <c r="P28" i="1"/>
  <c r="D21" i="3" s="1"/>
  <c r="P26" i="1"/>
  <c r="D19" i="3" s="1"/>
  <c r="P25" i="1"/>
  <c r="D18" i="3" s="1"/>
  <c r="P24" i="1"/>
  <c r="D17" i="3" s="1"/>
  <c r="D16" i="3"/>
  <c r="P22" i="1"/>
  <c r="D15" i="3" s="1"/>
  <c r="P21" i="1"/>
  <c r="D14" i="3" s="1"/>
  <c r="P18" i="1"/>
  <c r="P17" i="1"/>
  <c r="D13" i="3" s="1"/>
  <c r="P16" i="1"/>
  <c r="D12" i="3" s="1"/>
  <c r="D11" i="3"/>
  <c r="P14" i="1"/>
  <c r="D10" i="3" s="1"/>
  <c r="P11" i="1"/>
  <c r="D9" i="3" s="1"/>
  <c r="P9" i="1"/>
  <c r="D8" i="3" s="1"/>
  <c r="P8" i="1"/>
  <c r="D7" i="3" s="1"/>
  <c r="P7" i="1"/>
  <c r="D6" i="3" s="1"/>
  <c r="P6" i="1"/>
  <c r="D5" i="3" s="1"/>
  <c r="P5" i="1"/>
  <c r="D4" i="3" s="1"/>
</calcChain>
</file>

<file path=xl/sharedStrings.xml><?xml version="1.0" encoding="utf-8"?>
<sst xmlns="http://schemas.openxmlformats.org/spreadsheetml/2006/main" count="1785" uniqueCount="506">
  <si>
    <t>UNIDAD DE MEDIDA</t>
  </si>
  <si>
    <t>META</t>
  </si>
  <si>
    <t>PRODUCTO</t>
  </si>
  <si>
    <t>PROGRAMACIÓN</t>
  </si>
  <si>
    <t>% DE CUMPLIMIENTO</t>
  </si>
  <si>
    <t>MEDIDA CORRECTIVA</t>
  </si>
  <si>
    <t>RESPONSABLE</t>
  </si>
  <si>
    <t>I SEM</t>
  </si>
  <si>
    <t>II SEM</t>
  </si>
  <si>
    <t xml:space="preserve">I SEM </t>
  </si>
  <si>
    <t xml:space="preserve">II SEM </t>
  </si>
  <si>
    <t>PROGRAMA</t>
  </si>
  <si>
    <t>POLÍTICAS</t>
  </si>
  <si>
    <t>PROGRAMACIÓN ALCANZADA</t>
  </si>
  <si>
    <t>Objetivo operativo</t>
  </si>
  <si>
    <t>Código de la meta</t>
  </si>
  <si>
    <t xml:space="preserve">% de cumplimiento de la meta </t>
  </si>
  <si>
    <t>% de ejecución presupuestaria</t>
  </si>
  <si>
    <t xml:space="preserve">Observaciones </t>
  </si>
  <si>
    <t>Meta</t>
  </si>
  <si>
    <t>Presupuesto</t>
  </si>
  <si>
    <t>Remuneraciones</t>
  </si>
  <si>
    <t>Servicios</t>
  </si>
  <si>
    <t>Materiales y suministros</t>
  </si>
  <si>
    <t>Bienes duraderos</t>
  </si>
  <si>
    <t>Transferencias corrientes</t>
  </si>
  <si>
    <t>Transferencias capitales</t>
  </si>
  <si>
    <t>Cuentas especiales</t>
  </si>
  <si>
    <t>Total presupuesto</t>
  </si>
  <si>
    <t>Programa</t>
  </si>
  <si>
    <t>DESCRIPCIÓN</t>
  </si>
  <si>
    <t>BENEFICIARIO</t>
  </si>
  <si>
    <t>TIPO</t>
  </si>
  <si>
    <t>OBJETIVOS ESTRATÉGICOS</t>
  </si>
  <si>
    <t>OBJETIVO OPERATIVO</t>
  </si>
  <si>
    <t>CÓDIGO DE META</t>
  </si>
  <si>
    <t>DESVIACIÓN</t>
  </si>
  <si>
    <t>OBSERVACIÓN</t>
  </si>
  <si>
    <t xml:space="preserve"> Vinculación Anual del Plan-Presupuesto 2019</t>
  </si>
  <si>
    <t>Evaluación Anual del Plan Anual Operativo 2019</t>
  </si>
  <si>
    <t>3.4</t>
  </si>
  <si>
    <t>1.1 Implementar el plan de  integración de las instancias de CONARE en temáticas comunes sobre educación superior</t>
  </si>
  <si>
    <t>Porcentaje de acciones ejecutadas</t>
  </si>
  <si>
    <t>1.1.1</t>
  </si>
  <si>
    <t xml:space="preserve">Acciones de integración </t>
  </si>
  <si>
    <t>Instancias de CONARE</t>
  </si>
  <si>
    <t>Final</t>
  </si>
  <si>
    <t xml:space="preserve">Debido a las cargas de trabajo de Directores, Jefaturas y ADI no fue posible validar la propuesta del plan de integración de instancias del CONARE  en el 2019 </t>
  </si>
  <si>
    <t xml:space="preserve">Presentar la propuesta del plan de integración de instancias para validación de los Directores y Jefatura en el primer semestre del 2020  </t>
  </si>
  <si>
    <t>Área de Desarrollo Institucional</t>
  </si>
  <si>
    <t>12, 16</t>
  </si>
  <si>
    <t>3.2</t>
  </si>
  <si>
    <t>1.2 Implementar el plan de comunicación del CONARE para el 2019</t>
  </si>
  <si>
    <t>Porcentaje de avance en la implementación del plan de comunicación</t>
  </si>
  <si>
    <t>Porcentaje</t>
  </si>
  <si>
    <t>1.2.1</t>
  </si>
  <si>
    <t xml:space="preserve"> Plan de comunicación implementado</t>
  </si>
  <si>
    <t>CONARE, Universidades y opinión pública</t>
  </si>
  <si>
    <t>Dirección</t>
  </si>
  <si>
    <t>15, 16</t>
  </si>
  <si>
    <t>1.3 Lograr la ejecución del Plan de Trabajo de la Auditoría Interna</t>
  </si>
  <si>
    <t>Porcentaje de trabajos de auditoría ejecutadas</t>
  </si>
  <si>
    <t>1.3.1</t>
  </si>
  <si>
    <t xml:space="preserve">Estudio de auditoria o servicio preventivo </t>
  </si>
  <si>
    <t>CONARE, Dependencias Institucionales</t>
  </si>
  <si>
    <t>Se sobreestimó el impacto en la meta de la disminución de personal debido a un permiso sin goce de salario de una funcionaria de la Auditoría</t>
  </si>
  <si>
    <t>Mejorar la estimación de las metas considerando el recurso humano y la capacidad instalada</t>
  </si>
  <si>
    <t>Auditoría Interna</t>
  </si>
  <si>
    <t>1.4 Incrementar el nivel de cumplimiento de las recomendaciones emitidas por la Auditoría Interna, mediante sus informes</t>
  </si>
  <si>
    <t>Porcentaje de recomendaciones implementadas</t>
  </si>
  <si>
    <t>1.4.1</t>
  </si>
  <si>
    <t>Recomendaciones implementadas por la Administración</t>
  </si>
  <si>
    <t>CONARE, Dependencias Institucionales, Ciudadanos</t>
  </si>
  <si>
    <t>2, 11, 13</t>
  </si>
  <si>
    <t>1.3</t>
  </si>
  <si>
    <t>1.5 Caracterizar  la población estudiantil universitaria estatal que se matriculó  en el año 2019, en aspectos relacionados con la información sociodemográfica, académica y laboral.</t>
  </si>
  <si>
    <t>Porcentaje de avance en el proyecto de caracterización de la población universitaria</t>
  </si>
  <si>
    <t>1.5.1</t>
  </si>
  <si>
    <t>Base de datos  de caracterización de la población universitaria matriculada en el I período lectivo del 2019</t>
  </si>
  <si>
    <t>CONARE</t>
  </si>
  <si>
    <t>Intermedio</t>
  </si>
  <si>
    <t>Se continuará en el 2020 con el procesamiento y la redacción del informe final.</t>
  </si>
  <si>
    <t xml:space="preserve">Se logró completar la base de datos del estudio de caracterización de la población estudiantil matriculada en el I periodo lectivo del 2019. Se encuentra en proceso la elaboración el documento del informe del estudio. </t>
  </si>
  <si>
    <t>División de Planificación Interuniversitaria</t>
  </si>
  <si>
    <t>Informe Final de la caracterización de la población universitaria</t>
  </si>
  <si>
    <t>CONARE Organismos Internacionales Universidades estatales Investigadores sociedad en general</t>
  </si>
  <si>
    <t>10, 12, 13, 16</t>
  </si>
  <si>
    <t>1.1</t>
  </si>
  <si>
    <t>1.6 Desarrollar la I etapa del proceso de formulación del Plan Nacional de Educación Superior 2021-2025.</t>
  </si>
  <si>
    <t>Porcentaje de avance en el proceso de formulación del PLANES</t>
  </si>
  <si>
    <t>Cantidad</t>
  </si>
  <si>
    <t>1.6.1</t>
  </si>
  <si>
    <t>Metodología aprobada</t>
  </si>
  <si>
    <t>Análisis interno y de entorno</t>
  </si>
  <si>
    <t>Marco Estratégico elaborado</t>
  </si>
  <si>
    <t>2, 11</t>
  </si>
  <si>
    <t>1.7 Contar con información insumo para desarrollar estudios sobre temas relacionados con la situación laboral de los profesionales universitarios</t>
  </si>
  <si>
    <t>Porcentaje de avance en la recopilación de información</t>
  </si>
  <si>
    <t>1.7.1</t>
  </si>
  <si>
    <t>Base de datos del estudio de seguimiento de la condición laboral de las personas graduadas de las universidades estatales 2014-2016</t>
  </si>
  <si>
    <t>Conesup</t>
  </si>
  <si>
    <t>El estudio de empleadores utiliza como insumo la base de datos del estudio de seguimiento de personas graduadas el cual presentó un retraso en el trabajo de campo  y en los niveles de respuesta requeridos para completar la base de datos según lo programado.</t>
  </si>
  <si>
    <t>Completar la base de datos del estudio de empleadores de las universidades estatales 2019 en el 2020.</t>
  </si>
  <si>
    <t>Se alcanzó un nivel de respuesta de 56% del total para la base de datos del estudio de empleadores 2019.</t>
  </si>
  <si>
    <t>Base de datos del estudio de empleadores de las universidades estatales 2019.</t>
  </si>
  <si>
    <t>1.8 Lograr la difusión de estudios sobre temas relacionados con la situación laboral de los profesionales universitarios</t>
  </si>
  <si>
    <t>Cantidad de actividades de difusión realizadas</t>
  </si>
  <si>
    <t>1.8.1</t>
  </si>
  <si>
    <t xml:space="preserve">Actividades de difusión </t>
  </si>
  <si>
    <t>CONARE, unidades académicas, colegios profesionales, Conesup, empleadores, estudiantes, investigadores</t>
  </si>
  <si>
    <t>La desviación de la meta se debe a que se recibieron solicitudes de difusión de los estudios del OLaP que no estaban programados.</t>
  </si>
  <si>
    <t>Ajustar la unidad de medida del indicador para medirlo en porcentaje y no cantidad, de esta manera poder visualizar la totalidad de las actividades difusión que se atienden durante el año.</t>
  </si>
  <si>
    <t>9, 11, 13, 16</t>
  </si>
  <si>
    <t>1.4</t>
  </si>
  <si>
    <t>1.9 Estandarizar la información del Sistema de Educación Superior Universitario Estatal</t>
  </si>
  <si>
    <t>Porcentaje de indicadores estandarizados</t>
  </si>
  <si>
    <t>1.9.1</t>
  </si>
  <si>
    <t>Indicadores de Talento Humano, Becas, Seguimiento de Planes y Plataforma del OLaP</t>
  </si>
  <si>
    <t>CONARE, Organismos Internacionales, Contraloría General de la República, Universidades, Sociedad en general</t>
  </si>
  <si>
    <t>1.10 Contar con investigaciones académicas que aporten información a la Educación Superior Universitaria para la toma de decisiones</t>
  </si>
  <si>
    <t>Cantidad de investigaciones realizadas</t>
  </si>
  <si>
    <t>1.10.1</t>
  </si>
  <si>
    <t>Informe final seguimiento de graduados en turismo</t>
  </si>
  <si>
    <t>Universidades, sociedad en general</t>
  </si>
  <si>
    <t>En el estudio de Ingeniería la desviación se debe a dificultades en la recopilación de la información base del estudio, que implicó la modificación de la metodología y estrategias de trabajo propuestas. Estudio de carreras relacionadas con recursos naturales: Cambio en las prioridades de atención al personal asignado al estudio. Además no fue posible consultar como insumo de la investigación los hallazgos del estudio de empleadores del OLaP ya que no se encontraba aún disponible.</t>
  </si>
  <si>
    <t>Finalizar en el 2020 los estudios utilizando la información disponible.</t>
  </si>
  <si>
    <t>División Académica</t>
  </si>
  <si>
    <t xml:space="preserve"> Estudio de empleadores de ingeniería</t>
  </si>
  <si>
    <t xml:space="preserve"> Estudio de carreras relacionadas con recursos naturales</t>
  </si>
  <si>
    <t>2,5,8</t>
  </si>
  <si>
    <t>4.2</t>
  </si>
  <si>
    <t xml:space="preserve">1.11 Cumplir con las acciones de coordinación en proyectos de interés de entes públicos y privados nacionales e internacionales </t>
  </si>
  <si>
    <t>1.11.1</t>
  </si>
  <si>
    <t>Acciones de coordinación, seguimiento, apoyo técnico y de secretaría técnica</t>
  </si>
  <si>
    <t>Sistema Interuniversitario Estatal</t>
  </si>
  <si>
    <t>14, 15, 16</t>
  </si>
  <si>
    <t>1.2</t>
  </si>
  <si>
    <t>1.12 Implementar la II Etapa del Modelo de Articulación e Integración Interuniversitaria.</t>
  </si>
  <si>
    <t>Porcentaje de avance del modelo de articulación e integración interuniversitaria</t>
  </si>
  <si>
    <t>1.12.1</t>
  </si>
  <si>
    <t xml:space="preserve">Informe sobre el diagnóstico y análisis para identificar las acciones de articulación e integración </t>
  </si>
  <si>
    <t>CONARE, Universidades, Sociedad Civil</t>
  </si>
  <si>
    <t>Debido a los compromisos relacionados con la negociación del FEES 2020 y el análisis de las implicaciones de la Ley de Fortalecimiento de las Finanzas Públicas en el SESUE, se imposibilitó la realización del II Taller de trabajo con los señores rectores, insumo necesario para elaborar el documento con la propuesta del Modelo de Articulación e Integración Interuniversitaria.</t>
  </si>
  <si>
    <t>Retomar las actividades con los rectores para definir las líneas estratégicas del Modelo de Articulación e Integración Interuniversitaria en el mes de febrero del 2020</t>
  </si>
  <si>
    <t>División de Coordinación</t>
  </si>
  <si>
    <t xml:space="preserve"> Propuesta del Modelo de Articulación e Integración Interuniversitaria</t>
  </si>
  <si>
    <t>1.13 Implementar las acciones para cumplir con la Declaratoria del CONARE 2019.</t>
  </si>
  <si>
    <t>1.13.1</t>
  </si>
  <si>
    <t>Acciones ejecutadas en el marco de la Declaratoria de CONARE 2019</t>
  </si>
  <si>
    <t>1, 10, 13</t>
  </si>
  <si>
    <t>1.14 Cumplir con la acciones de asesoría, apoyo técnico, investigativo y de secretaría técnica a las diferentes comisiones interuniversitarias, entidades públicas y privadas.</t>
  </si>
  <si>
    <t>Porcentaje de actividades ejecutadas</t>
  </si>
  <si>
    <t>1.14.1</t>
  </si>
  <si>
    <t>Servicios de asesoría, apoyo técnico e investigativo y de secretaría técnica.</t>
  </si>
  <si>
    <t>Sistema Interuniversitario Estatal, Sociedad en General</t>
  </si>
  <si>
    <t>2.2</t>
  </si>
  <si>
    <t>1.15 Lograr la ejecución de los recursos del fondo del sistema administrados en CONARE</t>
  </si>
  <si>
    <t>Porcentaje de ejecución presupuestaria</t>
  </si>
  <si>
    <t>1.15.1</t>
  </si>
  <si>
    <t>Ejecución Presupuestaria</t>
  </si>
  <si>
    <t>3.5</t>
  </si>
  <si>
    <t>1.16 Mejorar la infraestructura tecnológica para la prestación de servicios de TIC</t>
  </si>
  <si>
    <t>Inversión en TIC</t>
  </si>
  <si>
    <t>1.16.1</t>
  </si>
  <si>
    <t xml:space="preserve">Iniciativas para la prestación de servicios </t>
  </si>
  <si>
    <t xml:space="preserve">Área de Tecnologías de Información y Comunicación </t>
  </si>
  <si>
    <t>1.17 Implementar componentes de información para brindar soluciones de integración.</t>
  </si>
  <si>
    <t>Componentes de información implementados</t>
  </si>
  <si>
    <t>1.17.1</t>
  </si>
  <si>
    <t xml:space="preserve">Componentes de información </t>
  </si>
  <si>
    <t>1.18 Diseñar un plan integral de formación para el uso, aprovechamiento y apropiación de los servicios y plataformas TIC.</t>
  </si>
  <si>
    <t>Plan de formación diseñado</t>
  </si>
  <si>
    <t>1.18.1</t>
  </si>
  <si>
    <t>Plan Integral de Formación</t>
  </si>
  <si>
    <t xml:space="preserve">Final </t>
  </si>
  <si>
    <t>1.19 Mantener la disponibilidad de servicios TIC de misión crítica</t>
  </si>
  <si>
    <t xml:space="preserve">Disponibilidad de servicios </t>
  </si>
  <si>
    <t>1.19.1</t>
  </si>
  <si>
    <t xml:space="preserve">Servicios TIC de misión crítica estables, disponibles y accesibles </t>
  </si>
  <si>
    <t>1.20 Implementar un marco para la gestión de proyectos y servicios de TIC</t>
  </si>
  <si>
    <t>Marco de Gestión de Proyectos y Servicios</t>
  </si>
  <si>
    <t>1.20.1</t>
  </si>
  <si>
    <t>Marco para la gestión de proyectos y servicios implementado</t>
  </si>
  <si>
    <t>3.1</t>
  </si>
  <si>
    <t>1.21 Diseñar el plan específico del Área de Desarrollo Institucional</t>
  </si>
  <si>
    <t>Cantidad de Planes específicos nuevos</t>
  </si>
  <si>
    <t>1.21.1</t>
  </si>
  <si>
    <t>Plan Específico de la ADI</t>
  </si>
  <si>
    <t>Concluir el Plan Específico del ADI en el 2020</t>
  </si>
  <si>
    <t>1.22 Implementar las actividades definidas en la Estrategia de Ética Institucional para el 2019</t>
  </si>
  <si>
    <t xml:space="preserve">Porcentaje </t>
  </si>
  <si>
    <t>1.22.1</t>
  </si>
  <si>
    <t>Actividades ejecutadas de la Estrategia</t>
  </si>
  <si>
    <t>1.23 Diseñar una propuesta de fortalecimiento del área de control institucional</t>
  </si>
  <si>
    <t>Propuesta elaborada</t>
  </si>
  <si>
    <t>1.23.1</t>
  </si>
  <si>
    <t xml:space="preserve"> Propuesta de fortalecimiento del área de control institucional</t>
  </si>
  <si>
    <t>1.24 Implementar el programa de sensibilización y capacitación en el tema de control interno</t>
  </si>
  <si>
    <t>Porcentaje de actividades de capacitación realizadas</t>
  </si>
  <si>
    <t>1.24.1</t>
  </si>
  <si>
    <t>Plan de capacitación implementado</t>
  </si>
  <si>
    <t>9,10,11,12</t>
  </si>
  <si>
    <t>1.25 Desarrollar el sistema automatizado del Fondo del Sistema</t>
  </si>
  <si>
    <t>1.25.1</t>
  </si>
  <si>
    <t>Contratación Gestionada</t>
  </si>
  <si>
    <t>2.1</t>
  </si>
  <si>
    <t>1.26 Desarrollar una propuesta de alternativas viables de financiamiento de la Educación Superior Pública</t>
  </si>
  <si>
    <t>1.26.1</t>
  </si>
  <si>
    <t xml:space="preserve">Propuesta de alternativas viables de financiamiento </t>
  </si>
  <si>
    <t>Debido a cargas de trabajo del ADI, a la atención de la Auditoría de Carácter Especial sobre la Gestión Presupuestaria de las Entidades de Educación Superior Estatal  y el análisis de las implicaciones de la ley de fortalecimiento de las finanzas públicas no fue posible elaborar la propuesta de alternativas de financiamiento</t>
  </si>
  <si>
    <t>Elaborar la propuesta en el 2020</t>
  </si>
  <si>
    <t>14, 16</t>
  </si>
  <si>
    <t>1.27 Cumplir con las acciones ordinarias, gestión administrativa, mejora continua y rendición de cuentas</t>
  </si>
  <si>
    <t>1.27.1</t>
  </si>
  <si>
    <t xml:space="preserve">Acciones ejecutadas </t>
  </si>
  <si>
    <t>Universidades Públicas y usuarios</t>
  </si>
  <si>
    <t>Departamento de Gestión Financiera</t>
  </si>
  <si>
    <t>4, 16</t>
  </si>
  <si>
    <t>1.28 Cumplir con los servicios de apoyo logístico y administrativos institucionales</t>
  </si>
  <si>
    <t>1.28.1</t>
  </si>
  <si>
    <t xml:space="preserve">Porcentaje de acciones ejecutadas </t>
  </si>
  <si>
    <t>Usuarios</t>
  </si>
  <si>
    <t>Área Administrativa</t>
  </si>
  <si>
    <t>1.29 Contar con información razonable, integra y auténtica según el marco contable institucional</t>
  </si>
  <si>
    <t xml:space="preserve">Informe de Auditoría Externa Finalizado </t>
  </si>
  <si>
    <t>1.29.1</t>
  </si>
  <si>
    <t>Estados financieros auditados</t>
  </si>
  <si>
    <t xml:space="preserve"> 1.30 Implementar las NICSP</t>
  </si>
  <si>
    <t>Porcentaje de avance en la implementación de normas</t>
  </si>
  <si>
    <t>1.30.1</t>
  </si>
  <si>
    <t>NICSP Implementadas</t>
  </si>
  <si>
    <t>1.31 Lograr la ejecución de los recursos asignados a la actividad contractual y a la logística institucional</t>
  </si>
  <si>
    <t>1.31.1</t>
  </si>
  <si>
    <t>Ejecución presupuestaria</t>
  </si>
  <si>
    <t>Proveeduría Institucional</t>
  </si>
  <si>
    <t>9, 16</t>
  </si>
  <si>
    <t>1.32 Incrementar el uso de la  plataforma SICOP</t>
  </si>
  <si>
    <t>Porcentaje de compras electrónicas</t>
  </si>
  <si>
    <t>1.32.1</t>
  </si>
  <si>
    <t xml:space="preserve">Compras electrónicas </t>
  </si>
  <si>
    <t>1.33 Implementar la II etapa de las compras sustentables</t>
  </si>
  <si>
    <t>Porcentaje de avance en la implementación   de la II etapa del modelo de compras sustentables</t>
  </si>
  <si>
    <t>1.33.1</t>
  </si>
  <si>
    <t>Cumplimiento de requerimientos de la norma INTE-ISO 14040:2001 Compras Sustentables</t>
  </si>
  <si>
    <t>1.34 Contar con equipos e instalaciones en buen estado de mantenimiento</t>
  </si>
  <si>
    <t>Porcentaje de cumplimiento del mantenimiento preventivo semestral</t>
  </si>
  <si>
    <t>1.34.1</t>
  </si>
  <si>
    <t>Mantenimiento Preventivo y Correctivo</t>
  </si>
  <si>
    <t>Mantenimiento</t>
  </si>
  <si>
    <t>1.35 Implementar proyectos de mejora en las instalaciones del Conare</t>
  </si>
  <si>
    <t>Porcentaje de proyectos ejecutados</t>
  </si>
  <si>
    <t>1.35.1</t>
  </si>
  <si>
    <t>Aires Acondicionados del CeNAT</t>
  </si>
  <si>
    <t>CeNIBiot</t>
  </si>
  <si>
    <t>Debido a la espera de la aprobación del  presupuesto extraordinario se presentó un retraso en el inicio del  proceso de  contratación para el proyecto del taller de mantenimiento y la adquisición de un sistema VRF para los laboratorios de Lanotec y oficinas del CeNAT lo que imposibilitó concluir los proyectos en el 2019. Además, los costos de obtener el servicio del circuito cerrado de televisión por medio de la empresa de seguridad excedieron los recursos presupuestados por lo que no se fue posible gestionar la contratación respectiva.</t>
  </si>
  <si>
    <t>Concluir los proyectos en el 2020</t>
  </si>
  <si>
    <t xml:space="preserve"> Sustitución de circuito cerrado de televisión</t>
  </si>
  <si>
    <t>CONARE, Visitantes</t>
  </si>
  <si>
    <t>Estudio de calidad de la energía</t>
  </si>
  <si>
    <t>Taller de Mantenimiento</t>
  </si>
  <si>
    <t>3.3</t>
  </si>
  <si>
    <t>1.36 Implementar los subsistemas de Gestión de Talento Humano</t>
  </si>
  <si>
    <t>Porcentaje de subsistemas implementados</t>
  </si>
  <si>
    <t>1.36.1</t>
  </si>
  <si>
    <t>Subsistema de Evaluación del Desempeño</t>
  </si>
  <si>
    <t>Funcionarios del CONARE</t>
  </si>
  <si>
    <t>Departamento de Gestión de Talento Humano</t>
  </si>
  <si>
    <t>Desvinculación Laboral</t>
  </si>
  <si>
    <t>Subsistema Detección de Necesidades de Capacitación</t>
  </si>
  <si>
    <t>1.37 Ejecutar el plan de trabajo del Departamento de Gestión de Talento Humano</t>
  </si>
  <si>
    <t>Porcentaje de ejecución del plan de trabajo</t>
  </si>
  <si>
    <t>1.37.1</t>
  </si>
  <si>
    <t>Acciones ejecutadas</t>
  </si>
  <si>
    <t>1.38 Capacitar a los funcionarios en el proceso de autodepósito de información en el repositorio institucional</t>
  </si>
  <si>
    <t>Cantidad de actividades de capacitación realizadas</t>
  </si>
  <si>
    <t>1.38.1</t>
  </si>
  <si>
    <t xml:space="preserve"> Taller de autodepósito de información </t>
  </si>
  <si>
    <t>Usuarios internos</t>
  </si>
  <si>
    <t>Biblioteca</t>
  </si>
  <si>
    <t>1.39 Implementar un programa de actividades que genere cultura de información en el CONARE</t>
  </si>
  <si>
    <t>1.39.1</t>
  </si>
  <si>
    <t>Actividad del día del libro y los derechos de autor</t>
  </si>
  <si>
    <t>Café literario</t>
  </si>
  <si>
    <t>Taller Técnicas para la búsqueda de información</t>
  </si>
  <si>
    <t>Inducción general servicios de la Biblioteca</t>
  </si>
  <si>
    <t>1.40 Evaluar el plan piloto del Sistema Gestión Electrónica de Documentos, desarrollado en dos dependencias institucionales, con la plataforma ALFRESCO.</t>
  </si>
  <si>
    <t>Porcentaje de avance en la evaluación del plan piloto del SIGEDO</t>
  </si>
  <si>
    <t>1.40.1</t>
  </si>
  <si>
    <t xml:space="preserve">Evaluación del plan piloto </t>
  </si>
  <si>
    <t>No se asignaron los recursos correspondientes a servicios profesionales, para seguir contando con el acompañamiento de la contraparte técnica del proyecto y concluir la puesta en producción para posteriormente evaluarlo.</t>
  </si>
  <si>
    <t>Desestimar el proyecto hasta que se cuente con los recursos para retomarlo</t>
  </si>
  <si>
    <t>Archivo</t>
  </si>
  <si>
    <t>1.41 Lograr el cumplimiento de las actividades planeadas por parte de la Comisión de Gestión Ambiental</t>
  </si>
  <si>
    <t>1.41.1</t>
  </si>
  <si>
    <t>Actividades ejecutadas</t>
  </si>
  <si>
    <t>Comisión de Gestión Ambiental</t>
  </si>
  <si>
    <t>1.42 Lograr el cumplimiento de las actividades de la Comisión de Salud Ocupacional de CONARE</t>
  </si>
  <si>
    <t>1.42.1</t>
  </si>
  <si>
    <t>Actividades realizadas</t>
  </si>
  <si>
    <t>No fue posible concretar la contratación de la consultoría sobre el estudio de Ergonomía debido a que no fue aprobada por la Dirección Administrativa</t>
  </si>
  <si>
    <t>Realizar el estudio  en el 2020 por medio del profesional que será contratado por el CeNAT</t>
  </si>
  <si>
    <t>Comisión de Salud Ocupacional</t>
  </si>
  <si>
    <t xml:space="preserve">1.43 Contar con normativa interna en materia de gestión de talento humano  </t>
  </si>
  <si>
    <t>1.43.1</t>
  </si>
  <si>
    <t>Reglamento para la Gestión del Talento Humano del Consejo Nacional de Rectores</t>
  </si>
  <si>
    <t>Por un cambio en prioridades institucionales se imposibilitó la aprobación de la propuesta de Reglamento para la Gestión del Talento Humano del Consejo Nacional de Rectores, por parte de las autoridades competentes</t>
  </si>
  <si>
    <t>Gestionar la aprobación del Reglamento para la gestión del talento humano del Conare, en el 2020</t>
  </si>
  <si>
    <t>1.44 Desarrollar la I etapa del rediseño del sitio web del CONARE</t>
  </si>
  <si>
    <t>Porcentaje de avance rediseño sitio web</t>
  </si>
  <si>
    <t>1.44.1</t>
  </si>
  <si>
    <t>Análisis de usabilidad</t>
  </si>
  <si>
    <t>Público en general</t>
  </si>
  <si>
    <t>Debido al retraso en la definición de los requerimientos de la contratación no fue posible avanzar en el análisis de usabilidad de la página web del CONARE, por cuanto la contratación se concretó a finales del año.</t>
  </si>
  <si>
    <t>Concluir la I etapa del diseño de la página web en el I semestre del 2019</t>
  </si>
  <si>
    <t>Presupuestado</t>
  </si>
  <si>
    <t>Ejecutado</t>
  </si>
  <si>
    <t>% Ejecución</t>
  </si>
  <si>
    <t>Debido a las cargas de trabajo de Directores, Jefaturas y ADI no fue posible validar la propuesta del plan de integración de instancias del Conare en el 2019, la ejecución presupuestaria se debe a remuneraciones del personal que elaboró la propuesta.</t>
  </si>
  <si>
    <t>1.2 Implementar el plan de comunicación del Conare para el 2019</t>
  </si>
  <si>
    <t>La diferencia entre la ejecución física y financiera se debe a que no fue posible cancelar la totalidad de los recursos previstos para las pautas de la campaña "Creamos Bienestar, Universidades Públicas", por cuanto, algunos proveedores no tramitaron en el plazo establecido los pagos correspondientes.</t>
  </si>
  <si>
    <t>La diferencia entre las dos variables se debe a que no se sustituyó a una funcionaria que solicitó un permiso sin goce de salario, generando ahorros presupuestarios</t>
  </si>
  <si>
    <t>1.5 Caracterizar  la población estudiantil universitaria estatal que se matriculó  en el año 2019, en aspectos relacionados con la información sociodemográfica, académica y laboral</t>
  </si>
  <si>
    <t xml:space="preserve">El cumplimiento de la meta se debe a que el plazo del trabajo de campo se extendió por el seguimiento a los estudiantes que no habían logrado llenar el cuestionario y la verificación de la calidad en las respuestas de recibidas por los estudiantes, lo que imposibilitó la redacción del informe. La ejecución presupuestaria corresponde a ahorros en la partida de publicidad y propaganda, por cuanto, algunos costos fueron asumidos por las universidades. </t>
  </si>
  <si>
    <t>1.6 Desarrollar la I etapa del proceso de formulación del Plan Nacional de Educación Superior 2021-2025</t>
  </si>
  <si>
    <t>El estudio de empleadores utiliza como insumo la base de datos del estudio de seguimiento de personas graduadas el cual presentó un retraso en el trabajo de campo  y en los niveles de respuesta requeridos para completar la base de datos, según lo programado. Además, el porcentaje de ejecución presupuestaria corresponde a que el salario escolar de las encuestadoras contratadas para desarrollar el trabajo de campo se liquidará hasta el mes de enero del 2020.</t>
  </si>
  <si>
    <t>La desviación de la meta se debe a que se recibieron solicitudes de difusión de los estudios del OLaP que no estaban programados inicialmente. La ejecución presupuestaria de la partida de remuneraciones fue inferior a la estimada.</t>
  </si>
  <si>
    <t>1.15 Lograr la ejecución de los recursos del fondo del sistema administrados en Conare</t>
  </si>
  <si>
    <t>La baja ejecución de meta tanto a nivel físico como financiero se debe a la aplicación del artículo 12 de la Ley de Administración Financiera y Presupuestos Públicos por parte de la Contraloría General de la República donde solicita que las dos instituciones hayan presupuestado las transferencias para poder ejecutarlas</t>
  </si>
  <si>
    <t>La diferencia entre los dos indicadores se debe a que la compra del equipo de cómputo de usuario final, se concretó en el segundo semestre, quedando pendiente únicamente el pago correspondiente.</t>
  </si>
  <si>
    <t>La diferencia entre los dos indicadores se debe a que, por un cambio en prioridades institucionales, se postergaron las mejoras al sistema de gestión electrónica de documentos institucionales impactando la ejecución de la partida de bienes intangibles.</t>
  </si>
  <si>
    <t>Debido a cargas de trabajo del ADI,  la Auditoría de Carácter Especial sobre la Gestión Presupuestaria de las Entidades de Educación Superior Estatal  y el análisis de las implicaciones de la ley de fortalecimiento de las finanzas públicas no fue posible completar el Plan Específico de ADI, el presupuesto ejecutado corresponde a las remuneraciones del equipo técnico que elaboró la metodología, coordinó los talleres de trabajo y el procesamiento de la información recopilada en los talleres.</t>
  </si>
  <si>
    <t xml:space="preserve">La diferencia entre los dos indicadores se debe a que algunas de las actividades realizadas presentaron un costo inferior a lo estimado. </t>
  </si>
  <si>
    <t>1.23.1 Diseñar una propuesta de fortalecimiento del área de control institucional</t>
  </si>
  <si>
    <t>La diferencia entre los dos indicadores se debe a que la contratación se concretó en el segundo semestre, por lo que no fue posible realizar el pago en el año 2019.</t>
  </si>
  <si>
    <t>La diferencia entre las dos variables se debe a que se generaron ahorros en la contratación del servicio de auditoría externa la cual fue adjudicada por un monto inferior a lo estimado</t>
  </si>
  <si>
    <t>1.30 Implementar las NICSP</t>
  </si>
  <si>
    <t>La diferencia entre las dos variables se debe a que  se generó un ahorro en la contratación por servicios especiales para atender la implementación de las NICSP ya que la plaza estuvo vacante por unos meses.</t>
  </si>
  <si>
    <t>Debido a la espera de la aprobación del  presupuesto extraordinario se presentó un retraso en el inicio del  proceso de  contratación para el proyecto del taller de mantenimiento y la adquisición de un sistema VRF para los laboratorios de Lanotec y oficinas del CeNAT lo que imposibilitó concluir los proyectos y efectuar los pagos correspondientes en el 2019. Además, los costos de obtener el servicio del circuito cerrado de televisión por medio de la empresa de seguridad excedieron los recursos presupuestados por lo que no se fue posible gestionar la contratación respectiva.</t>
  </si>
  <si>
    <t>La diferencia entre las dos variables se debe a ahorros generados por contratos de servicios especiales y sustituciones que se concretaron por un tiempo inferior a lo estimado. Además, las actividades de desarrollo profesional planificadas tuvieron un costo inferior al estimado.</t>
  </si>
  <si>
    <t>1.39 Implementar un programa de actividades que genere cultura de información en el Conare</t>
  </si>
  <si>
    <t>No se asignaron los recursos correspondientes a servicios profesionales, para seguir contando con el acompañamiento de la contraparte técnica del proyecto y concluir la puesta en producción para posteriormente evaluarlo. La ejecución presupuestaria corresponde a las remuneraciones del personal que se dedicó a la promoción del proyecto del Sistema del Sistema de Gestión Electrónica de Documentos, intercambio de experiencias con las universidades para conocer el estado de la implementación de proyectos similares.</t>
  </si>
  <si>
    <t xml:space="preserve">La diferencia entre las dos variables se debe a que no fue posible cancelar la consultoría y acompañamiento para la elaboración de la política de gestión ambiental del CONARE 2020-2025 por errores en la facturación. </t>
  </si>
  <si>
    <t>No fue posible concretar la contratación de la consultoría sobre el estudio de Ergonomía debido a que no fue aprobada por la Dirección Administrativa impactando la ejecución presupuestaria</t>
  </si>
  <si>
    <t>Por un cambio en prioridades institucionales no fue posible aprobar la propuesta de Reglamento para la Gestión del Talento Humano del Consejo Nacional de Rectores</t>
  </si>
  <si>
    <t>1.44 Desarrollar la I etapa del rediseño del sitio web del Conare</t>
  </si>
  <si>
    <t>Debido al retraso en la definición de los requerimientos de la contratación no fue posible avanzar en el análisis de usabilidad de la página web del CONARE, por cuanto la contratación se concretó a finales del año y por tanto no se realizó el pago correspondiente</t>
  </si>
  <si>
    <t>TOTAL OPES</t>
  </si>
  <si>
    <t>2.5.8</t>
  </si>
  <si>
    <t>4.4</t>
  </si>
  <si>
    <t>2.1 Cumplir con el programa de publicaciones  en las áreas de Computación Avanzada, Geomática, Medioambiente y Agromática, Biotecnología, Nanociencia.</t>
  </si>
  <si>
    <t>Cantidad de publicacio-nes realizadas</t>
  </si>
  <si>
    <t>2.1.1</t>
  </si>
  <si>
    <t>Academia, Instituciones gubernamentales, Instituciones privadas y sociedad civil, tanto a nivel nacional como a nivel internacional.</t>
  </si>
  <si>
    <t>Director del CeNAT, Directores de Laboratorio y Directora de la FunCeNAT</t>
  </si>
  <si>
    <t>2.2 Cumplir con la programación de actividades de transferencia de conocimiento  en las áreas de Computación Avanzada, Geomática, Medioambiente y Agromática, Biotecnología, Nanociencia.</t>
  </si>
  <si>
    <t xml:space="preserve">Cantidad de transferencias de conocimieno realizadas </t>
  </si>
  <si>
    <t>2.2.1</t>
  </si>
  <si>
    <t>Debido a la busqueda de alianzas con instituciones y empresas se concretaron más actividades de transferencia de conocimiento de las previstas inicialmente</t>
  </si>
  <si>
    <t>La estimación de la meta  para el proximo año se realizará utilizando como referencia  los datos del 2019 esperando mantener una tendencia similar.</t>
  </si>
  <si>
    <t>2.3 Lograr la ejecución oportuna de proyectos  en las áreas de Computación Avanzada, Geomática, Medioambiente y Agromática, Biotecnología, Nanociencia.</t>
  </si>
  <si>
    <t>Cantidad de proyectos ejecutados oportunamente</t>
  </si>
  <si>
    <t>2.3.1</t>
  </si>
  <si>
    <t>2.4 Cumplir con las acciones ordinarias de gestión administrativa, presupuesto, planificación, control Interno, mejora continua y rendición de cuentas</t>
  </si>
  <si>
    <t>Porcentaje de acciones  ejecutadas</t>
  </si>
  <si>
    <t>2.4.1</t>
  </si>
  <si>
    <t>2.5 Mantener una continuidad en el funcionamiento en el servicio del Cluster del Colaboratorio Nacional de Computación Avanzada</t>
  </si>
  <si>
    <t>Tiempo arriba</t>
  </si>
  <si>
    <t>2.5.1</t>
  </si>
  <si>
    <t>Servicio de cluster en funcionamiento</t>
  </si>
  <si>
    <t>2.6 Supervisar el Proyecto de Mejoramiento de la Educación Superior</t>
  </si>
  <si>
    <t>Cantidad de informes elaborados oportunamente</t>
  </si>
  <si>
    <t>2.6.1</t>
  </si>
  <si>
    <t xml:space="preserve">Informes </t>
  </si>
  <si>
    <t>Director del CeNAT y equipo de trabajo del BM</t>
  </si>
  <si>
    <t>1.5.8.11</t>
  </si>
  <si>
    <t>2.7 Lograr alianzas estratégicas por medio de convenios nacionales e internacionales</t>
  </si>
  <si>
    <t>Convenios concretados</t>
  </si>
  <si>
    <t>2.7.1</t>
  </si>
  <si>
    <t>1,2,5,8</t>
  </si>
  <si>
    <t xml:space="preserve">2.8 Cumplir las acciones estratégicas de articulación, mejoramiento de capacidades e interés en productos de la Investigación </t>
  </si>
  <si>
    <t>Porcentaje de acciones  estratégicas ejecutadas</t>
  </si>
  <si>
    <t>2.8.1</t>
  </si>
  <si>
    <t>Acciones estratégicas ejecutadas</t>
  </si>
  <si>
    <t>2.9 Implementar el Plan Específico del CeNAT</t>
  </si>
  <si>
    <t xml:space="preserve">Resultado de los indicadores del Plan Especifico </t>
  </si>
  <si>
    <t>2.9.1</t>
  </si>
  <si>
    <t>Acciones ejecutadas de planificación táctica</t>
  </si>
  <si>
    <t>2,3,5,8,9</t>
  </si>
  <si>
    <t>4.3</t>
  </si>
  <si>
    <t xml:space="preserve">2.10 Contar con equipos e infraestructura adecuada y en buen funcionamiento </t>
  </si>
  <si>
    <t>Proyectos concretados</t>
  </si>
  <si>
    <t>2.10.1</t>
  </si>
  <si>
    <t>Infraestructura tecnológica mejorada</t>
  </si>
  <si>
    <t>Director del CeNAT y Directora de la FunCeNAT</t>
  </si>
  <si>
    <t>Mantenimiento preventivo de microscopios especializados</t>
  </si>
  <si>
    <t>Equipo de laboratorio LANOTEC</t>
  </si>
  <si>
    <t>2.11 Cumplir con el programa de apoyo a estudiantes en diferentes niveles educativos desde primaria hasta universidad, en el ámbito de las áreas u laboratorios del Centro.</t>
  </si>
  <si>
    <t>Acompañamiento a estudiantes en proyectos</t>
  </si>
  <si>
    <t>2.11.1</t>
  </si>
  <si>
    <t>Ejecución</t>
  </si>
  <si>
    <t>2.1.1 Cumplir con el programa de publicaciones  en las áreas de Computación Avanzada, Geomática, Medioambiente y Agromática, Biotecnología, Nanociencia.</t>
  </si>
  <si>
    <t>2.2.1 Cumplir con la programación de actividades de transferencia de conocimiento  en las áreas de Computación Avanzada, Geomática, Medioambiente y Agromática, Biotecnología, Nanociencia.</t>
  </si>
  <si>
    <t>La diferencia entre las dos variables se debe a que la busqueda de alianzas con instituciones y empresas permitieron concretaron más actividades de transferencia de conocimiento de las previstas inicialmente.</t>
  </si>
  <si>
    <t>2.3.1 Lograr la ejecución oportuna de proyectos  en las áreas de Computación Avanzada, Geomática, Medioambiente y Agromática, Biotecnología, Nanociencia.</t>
  </si>
  <si>
    <t>2.3</t>
  </si>
  <si>
    <t>2.4.1 Cumplir con las acciones ordinarias en : gestión administrativa, presupuesto, planificación, Control Interno, mejora continua, rendición de cuentas ( propuestas y publicaciones presentadas, proyectos estrategicos a cargo)</t>
  </si>
  <si>
    <t>2.4</t>
  </si>
  <si>
    <t>2.5.1 Mantener una continuidad en el funcionamiento en el servicio del Cluster del Colaboratorio Nacional de Computación Avanzada</t>
  </si>
  <si>
    <t>2.5</t>
  </si>
  <si>
    <t>2.6.1 Supervisar el Proyecto de Mejoramiento de la Educación Superior</t>
  </si>
  <si>
    <t>2.6</t>
  </si>
  <si>
    <t>2.7.1 Lograr alianzas estratégicas por medio de convenios nacionales e internacionales</t>
  </si>
  <si>
    <t>2.7</t>
  </si>
  <si>
    <t xml:space="preserve">2.8.1 Cumplir las acciones Estratégicas de articulación, mejoramiento de capacidades e intéres en productos de la Investigación </t>
  </si>
  <si>
    <t>2.8</t>
  </si>
  <si>
    <t xml:space="preserve">2.9.1 Implementar el Plan Específico </t>
  </si>
  <si>
    <t>2.9</t>
  </si>
  <si>
    <t xml:space="preserve">2.10.1  Contar con equipos e infraestructura adecuada y en buen funcionamiento </t>
  </si>
  <si>
    <t>2.10</t>
  </si>
  <si>
    <t>2.11.1 Cumplir con el programa de apoyo a estudiantes en diferentes niveles educativos desde primaria hasta universidad, en el ámbito de las áreas u laboratorios del Centro.</t>
  </si>
  <si>
    <t>2.11</t>
  </si>
  <si>
    <t>1,2,8</t>
  </si>
  <si>
    <t>4.1 (b)</t>
  </si>
  <si>
    <t>3.1 Desarrollar investigaciones en temas de interés para la sociedad costarricense y centroamericana</t>
  </si>
  <si>
    <t>3.1.1</t>
  </si>
  <si>
    <t xml:space="preserve"> Informes publicados</t>
  </si>
  <si>
    <t>Dependencias de CONARE, institucionales públicas y privadas, internacionales, sector productivo y académico</t>
  </si>
  <si>
    <t>Coordinadores de Investigación y Coordinadora Administrativa</t>
  </si>
  <si>
    <t>Investigaciones de base</t>
  </si>
  <si>
    <t>Instancias de CONARE y público nacional e internacional</t>
  </si>
  <si>
    <t>Coordinadores de investigación</t>
  </si>
  <si>
    <t>Estrategia de investigación</t>
  </si>
  <si>
    <t>Equipo de investigación PEN</t>
  </si>
  <si>
    <t>Coordinador de Investigación Estado de la Nación</t>
  </si>
  <si>
    <t>3.2 Actualizar las herramientas interactivas que faciliten el acceso a información estratégica, actualizada y relevante sobre desafíos de la sociedad costarricense y centroamericana</t>
  </si>
  <si>
    <t>Cantidad de herramientas actualizadas</t>
  </si>
  <si>
    <t>3.2.1</t>
  </si>
  <si>
    <t>Herramientas en funcionamiento</t>
  </si>
  <si>
    <t>CONARE, público en general</t>
  </si>
  <si>
    <t>Coordinadora de Estadística, Coordinadora de Hipatia, Coordinadora de Difusión</t>
  </si>
  <si>
    <t>3.3 Lograr alianzas estratégicas con entidades nacionales e internacionales</t>
  </si>
  <si>
    <t>3.3.1</t>
  </si>
  <si>
    <t>Convenios firmados</t>
  </si>
  <si>
    <t>PEN e institución firmante</t>
  </si>
  <si>
    <t xml:space="preserve">Mejorar la comunicación con los coordinadores de investigación para que planifiquen y estimen de una mejor manera los convenios que esperan concretar </t>
  </si>
  <si>
    <t>Coordinadora Administrativa y Coordinadores de investigación</t>
  </si>
  <si>
    <t>8,13,14</t>
  </si>
  <si>
    <t>3.4 Capacitar al personal del PEN en temas de desarrollo humano sostenible, en nuevas herramientas metodológicas y técnicas para la investigación, análisis y visualización de datos</t>
  </si>
  <si>
    <t>Porcentaje de personas capacitadas</t>
  </si>
  <si>
    <t>3.4.1</t>
  </si>
  <si>
    <t xml:space="preserve"> Equipo PEN capacitado</t>
  </si>
  <si>
    <t>Equipo PEN-CONARE</t>
  </si>
  <si>
    <t>Director, Coordinadores de Investigación, Difusión y Estadística</t>
  </si>
  <si>
    <t>3.5  Lograr el posicionamiento del PEN en foros o reuniones sobre temas relevantes del debate nacional y centroamericano</t>
  </si>
  <si>
    <t>Cantidad de foros en que se participó</t>
  </si>
  <si>
    <t>3.5.1</t>
  </si>
  <si>
    <t>Participación en foros</t>
  </si>
  <si>
    <t>PEN e instituciones firmantes</t>
  </si>
  <si>
    <t>Coordinadora de Difusión, Coordinadores de Investigación, Investigadores</t>
  </si>
  <si>
    <t>3.6 Cumplir con el plan de publicaciones que faciliten el acceso a temas de desarrollo humano sostenible</t>
  </si>
  <si>
    <t>Cantidad de publicaciones realizadas</t>
  </si>
  <si>
    <t>3.6.1</t>
  </si>
  <si>
    <t>Publicaciones realizadas</t>
  </si>
  <si>
    <t>Público en general, CONARE, Investigadores</t>
  </si>
  <si>
    <t>Coordinadora de Difusión, Coordinadores de Investigación</t>
  </si>
  <si>
    <r>
      <t xml:space="preserve">3.7 Capacitar a la población meta del PEN en temas de </t>
    </r>
    <r>
      <rPr>
        <sz val="8"/>
        <color theme="1"/>
        <rFont val="Arial"/>
        <family val="2"/>
      </rPr>
      <t>Desarrollo Humano Sostenible</t>
    </r>
  </si>
  <si>
    <t>3.7.1</t>
  </si>
  <si>
    <t>Actividades de capacitación</t>
  </si>
  <si>
    <t>Coordinadora de Difusión, Investigadores</t>
  </si>
  <si>
    <t>3.8 Cumplir con los servicios de apoyo logístico y administrativo al equipo PEN</t>
  </si>
  <si>
    <t>Porcentaje de satisfacción del usuario</t>
  </si>
  <si>
    <t>3.8.1</t>
  </si>
  <si>
    <t>Resultado de la encuesta</t>
  </si>
  <si>
    <t>PEN</t>
  </si>
  <si>
    <t>Coordinadora Administrativa</t>
  </si>
  <si>
    <t xml:space="preserve">La desviación en el cumplimiento de la meta se debe a que se lograron concretar  convenios en el marco del Estado de la Región que no se previeron inicialmente  </t>
  </si>
  <si>
    <t>La diferencia entre las dos variables se debe a que se realizó un mayor número de publicaciones de las programadas, optimizando los recursos ya que un mismo producto se publicó en varios medios.</t>
  </si>
  <si>
    <t>La diferencia entre las dos variables se debe que se ejecutaron más capacitaciones de las previstas inicialmente, generando ahorros, por cuanto, algunas de las actividades fueron financiadas por el ente organizador.</t>
  </si>
  <si>
    <t>TOTAL PEN</t>
  </si>
  <si>
    <t>OPES</t>
  </si>
  <si>
    <t>CONARE
Organismos Internacionales
Universidades estatales
Investigadores
Sociedad en general</t>
  </si>
  <si>
    <t>CONARE
Contraloría General de la República
Universidades
Sociedad en general</t>
  </si>
  <si>
    <t>Unidades académicas
Colegios profesionales
Estudiantes
Investigadores
Empleadores
CONARE</t>
  </si>
  <si>
    <t>Retomar las actividades con los rectores para definir las líneas estratégicas del Modelo de Articulación e Integración Interuniversitaria en el mes de febrero del 2021</t>
  </si>
  <si>
    <t>División de Coordinación
División Académica
Oficina de Desarrollo Institucional</t>
  </si>
  <si>
    <t>División de Coordinación
División Académica
Oficina de Desarrollo Institucional
CETIC</t>
  </si>
  <si>
    <t>Debido a cargas de trabajo del ADI,  la Auditoría de Carácter Especial sobre la Gestión Presupuestaria de las Entidades de Educación Superior Estatal  y el análisis de las implicaciones de la ley de fortalecimiento de las finanzas públicas no fue posible 
La definición final de objetivos y acciones estratégicas.</t>
  </si>
  <si>
    <t>CONARE
Universidades</t>
  </si>
  <si>
    <t xml:space="preserve">Dirección
División de Coordinación
Área de Desarrollo Institucional
División Académica
Departamento de Gestión Financiera
Oficina de Reconocimiento y Equiparación de Títulos  </t>
  </si>
  <si>
    <t>CONARE
Público en general</t>
  </si>
  <si>
    <t>CeNAT</t>
  </si>
  <si>
    <t xml:space="preserve">Se lograron concretar  convenios en el marco del Estado de la Región que no se previeron inicialmente  </t>
  </si>
  <si>
    <t>TOTAL CeNAT</t>
  </si>
  <si>
    <r>
      <t>La desviación en el cumplimiento de la meta se debe a dificultades en la recopilación de la información base del estudio de ingeniería, que implicó la modificación de la metodología y estrategias de trabajo propuestas. En el estudio de recursos Naturales no se asignó el recurso humano previsto para apoyar el estudio,  además, no fue posible consultar como insumo de la investigación los hallazgos del estudio de empleadores del OLaP ya que no se encontraba aún disponib</t>
    </r>
    <r>
      <rPr>
        <sz val="8"/>
        <color theme="1"/>
        <rFont val="Arial"/>
        <family val="2"/>
      </rPr>
      <t>le. La ejecución presupuestaria corresponde a la dedicación del personal que trabajó en la definición y ajuste de la  metodología, elaboración, validación y aplicación de instrumentos para la recopilación de información y análisis de datos de los estudios y elaboración del Informe Final de Turismo.</t>
    </r>
  </si>
  <si>
    <r>
      <t xml:space="preserve">Debido a los compromisos relacionados con la negociación del FEES 2020 y el análisis de las implicaciones de la Ley de Fortalecimiento de las Finanzas Públicas en el SESUE, se imposibilitó la realización del II Taller de trabajo con los rectores, insumo necesario para elaborar el documento con la propuesta del Modelo de Articulación e Integración Interuniversitaria. </t>
    </r>
    <r>
      <rPr>
        <sz val="8"/>
        <color theme="1"/>
        <rFont val="Arial"/>
        <family val="2"/>
      </rPr>
      <t>La ejecución presupuestaria se debe a las remuneraciones del personal que trabajó en definición de la metodología y coordinación de los talleres de trabajo con los rectores.</t>
    </r>
  </si>
  <si>
    <t xml:space="preserve">La diferencia entre el cumplimiento de la meta y la ejecución presupuestaria se debe a que al realizar los mantenimientos preventivos de los equipos en forma periódica, se genera una disminución en los mantenimientos correctivos y por lo tanto no fue necesario la ejecución de algunos recursos asociados a estos.
Además, algunos proveedores no entregaron las facturas en el plazo establecido por lo que no fue posible efectuar el pago en el 2019. </t>
  </si>
  <si>
    <r>
      <t xml:space="preserve">Publicaciones
</t>
    </r>
    <r>
      <rPr>
        <sz val="8"/>
        <color rgb="FF000000"/>
        <rFont val="Arial"/>
        <family val="2"/>
      </rPr>
      <t>CNCA: 10
CENIBiot: 8
Gestión Ambiental: 5
LANOTEC: 14
PRIAS: 5</t>
    </r>
  </si>
  <si>
    <r>
      <t xml:space="preserve">Transferencias de Conocimiento
</t>
    </r>
    <r>
      <rPr>
        <sz val="8"/>
        <color rgb="FF000000"/>
        <rFont val="Arial"/>
        <family val="2"/>
      </rPr>
      <t xml:space="preserve">CNCA: 25
CENIBiot: 29
Gestión Ambiental: 96
LANOTEC: 62
PRIAS: 33 </t>
    </r>
  </si>
  <si>
    <r>
      <t xml:space="preserve">Proyectos Ejecutados
</t>
    </r>
    <r>
      <rPr>
        <sz val="8"/>
        <color rgb="FF000000"/>
        <rFont val="Arial"/>
        <family val="2"/>
      </rPr>
      <t xml:space="preserve">CNCA: 10  
CENIBiot: 28
Gestión Ambiental: 2
LANOTEC: 14
PRIAS: 4 </t>
    </r>
  </si>
  <si>
    <r>
      <t xml:space="preserve">Convenios Concretados
</t>
    </r>
    <r>
      <rPr>
        <sz val="8"/>
        <color rgb="FF000000"/>
        <rFont val="Arial"/>
        <family val="2"/>
      </rPr>
      <t xml:space="preserve">CNCA: 2
CENIBIOT: 2
LANOTEC: 2
PRIAS: 1 </t>
    </r>
  </si>
  <si>
    <r>
      <t xml:space="preserve">Estudiantes con mayores conocimientos
</t>
    </r>
    <r>
      <rPr>
        <sz val="8"/>
        <color rgb="FF000000"/>
        <rFont val="Arial"/>
        <family val="2"/>
      </rPr>
      <t>CNCA: 7
CENIBiot: 60
Gestión.Ambiental: 6
LANOTEC: 34
PRIAS: 9</t>
    </r>
    <r>
      <rPr>
        <b/>
        <sz val="8"/>
        <color rgb="FF000000"/>
        <rFont val="Arial"/>
        <family val="2"/>
      </rPr>
      <t xml:space="preserve"> </t>
    </r>
  </si>
  <si>
    <t>INDICADOR</t>
  </si>
  <si>
    <t>CONSEJO NACIONAL DE RECTORES</t>
  </si>
  <si>
    <t>Comparativo cumplimiento de metas y ejecución presupuestaria 2019</t>
  </si>
  <si>
    <t xml:space="preserve">1. Se extendió el plazo del trabajo de campo debido a:1. Seguimiento a los estudiantes que no habían logrado llenar el cuestionario
2. Verificación de la calidad en las respuestas de recibidas por los estudiantes. 
</t>
  </si>
  <si>
    <t>El indicador se mide semestralmente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</si>
</sst>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 #,##0.00_-;_-* &quot;-&quot;??_-;_-@_-"/>
    <numFmt numFmtId="165" formatCode="_-* #,##0_-;\-* #,##0_-;_-* &quot;-&quot;??_-;_-@_-"/>
    <numFmt numFmtId="166" formatCode="0.0%"/>
  </numFmts>
  <fonts count="14" x14ac:knownFonts="1">
    <font>
      <sz val="11"/>
      <color theme="1"/>
      <name val="Calibri"/>
      <family val="2"/>
      <scheme val="minor"/>
    </font>
    <font>
      <sz val="8"/>
      <name val="Calibri"/>
      <family val="2"/>
      <scheme val="minor"/>
    </font>
    <font>
      <b/>
      <sz val="8"/>
      <color rgb="FF000000"/>
      <name val="Arial"/>
      <family val="2"/>
    </font>
    <font>
      <b/>
      <sz val="14"/>
      <color rgb="FF000000"/>
      <name val="Arial"/>
      <family val="2"/>
    </font>
    <font>
      <sz val="8"/>
      <color theme="1"/>
      <name val="Calibri"/>
      <family val="2"/>
      <scheme val="minor"/>
    </font>
    <font>
      <sz val="8"/>
      <color theme="1"/>
      <name val="Arial"/>
      <family val="2"/>
    </font>
    <font>
      <sz val="8"/>
      <color rgb="FF000000"/>
      <name val="Arial"/>
      <family val="2"/>
    </font>
    <font>
      <strike/>
      <sz val="8"/>
      <color rgb="FF000000"/>
      <name val="Arial"/>
      <family val="2"/>
    </font>
    <font>
      <sz val="8"/>
      <color rgb="FFFF0000"/>
      <name val="Arial"/>
      <family val="2"/>
    </font>
    <font>
      <b/>
      <sz val="14"/>
      <color theme="1"/>
      <name val="Arial"/>
      <family val="2"/>
    </font>
    <font>
      <sz val="11"/>
      <color theme="1"/>
      <name val="Calibri"/>
      <family val="2"/>
      <scheme val="minor"/>
    </font>
    <font>
      <sz val="8"/>
      <name val="Arial"/>
      <family val="2"/>
    </font>
    <font>
      <b/>
      <sz val="8"/>
      <color theme="1"/>
      <name val="Arial"/>
      <family val="2"/>
    </font>
    <font>
      <b/>
      <sz val="8"/>
      <name val="Arial"/>
      <family val="2"/>
    </font>
  </fonts>
  <fills count="7">
    <fill>
      <patternFill patternType="none"/>
    </fill>
    <fill>
      <patternFill patternType="gray125"/>
    </fill>
    <fill>
      <patternFill patternType="solid">
        <fgColor rgb="FFBDD7EE"/>
        <bgColor indexed="64"/>
      </patternFill>
    </fill>
    <fill>
      <patternFill patternType="solid">
        <fgColor rgb="FFBDD6EE"/>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164"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cellStyleXfs>
  <cellXfs count="86">
    <xf numFmtId="0" fontId="0" fillId="0" borderId="0" xfId="0"/>
    <xf numFmtId="0" fontId="4" fillId="0" borderId="0" xfId="0" applyFont="1" applyAlignment="1">
      <alignment vertical="center"/>
    </xf>
    <xf numFmtId="0" fontId="4" fillId="0" borderId="0" xfId="0" applyFont="1"/>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9" fontId="5" fillId="0" borderId="1" xfId="2" applyFont="1" applyBorder="1" applyAlignment="1">
      <alignment horizontal="center" vertical="center"/>
    </xf>
    <xf numFmtId="9" fontId="6" fillId="0" borderId="1" xfId="2" applyFont="1" applyBorder="1" applyAlignment="1">
      <alignment horizontal="center" vertical="center" wrapText="1"/>
    </xf>
    <xf numFmtId="9" fontId="6" fillId="0" borderId="1" xfId="2" applyFont="1" applyBorder="1" applyAlignment="1">
      <alignment horizontal="center" vertical="center"/>
    </xf>
    <xf numFmtId="164" fontId="6" fillId="0" borderId="1" xfId="1" applyFont="1" applyBorder="1" applyAlignment="1">
      <alignment horizontal="center" vertical="center" wrapText="1"/>
    </xf>
    <xf numFmtId="164" fontId="6" fillId="0" borderId="1" xfId="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vertical="center" wrapText="1"/>
    </xf>
    <xf numFmtId="164" fontId="5" fillId="0" borderId="1" xfId="1" applyFont="1" applyBorder="1" applyAlignment="1">
      <alignment horizontal="center" vertical="center"/>
    </xf>
    <xf numFmtId="1"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8" fillId="0" borderId="1" xfId="0" applyFont="1" applyBorder="1" applyAlignment="1">
      <alignment vertical="center" wrapText="1"/>
    </xf>
    <xf numFmtId="164" fontId="5" fillId="0" borderId="1" xfId="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2" fillId="4" borderId="1" xfId="0" applyFont="1" applyFill="1" applyBorder="1" applyAlignment="1">
      <alignment vertical="center" wrapText="1"/>
    </xf>
    <xf numFmtId="9" fontId="2" fillId="4" borderId="1" xfId="0" applyNumberFormat="1" applyFont="1" applyFill="1" applyBorder="1" applyAlignment="1">
      <alignment horizontal="right" vertical="center" wrapText="1"/>
    </xf>
    <xf numFmtId="0" fontId="6" fillId="5" borderId="1" xfId="0" applyFont="1" applyFill="1" applyBorder="1" applyAlignment="1">
      <alignment vertical="center" wrapText="1"/>
    </xf>
    <xf numFmtId="0" fontId="5" fillId="0" borderId="1" xfId="0" applyFont="1" applyBorder="1" applyAlignment="1">
      <alignment horizontal="justify" vertical="center" wrapText="1"/>
    </xf>
    <xf numFmtId="0" fontId="6" fillId="5" borderId="1" xfId="0" applyFont="1" applyFill="1" applyBorder="1" applyAlignment="1">
      <alignment horizontal="justify" vertical="center" wrapText="1"/>
    </xf>
    <xf numFmtId="0" fontId="6" fillId="5" borderId="1" xfId="0" applyFont="1" applyFill="1" applyBorder="1" applyAlignment="1">
      <alignment horizontal="center" vertical="center" wrapText="1"/>
    </xf>
    <xf numFmtId="0" fontId="2" fillId="0" borderId="1" xfId="0" applyFont="1" applyBorder="1" applyAlignment="1">
      <alignment horizontal="justify" vertical="center" wrapText="1"/>
    </xf>
    <xf numFmtId="164" fontId="6" fillId="0" borderId="1" xfId="1" applyFont="1" applyFill="1" applyBorder="1" applyAlignment="1">
      <alignment horizontal="center" vertical="center" wrapText="1"/>
    </xf>
    <xf numFmtId="164" fontId="5" fillId="0" borderId="1" xfId="1" applyFont="1" applyBorder="1" applyAlignment="1">
      <alignment horizontal="right" vertical="center" wrapText="1"/>
    </xf>
    <xf numFmtId="164" fontId="2" fillId="4" borderId="1" xfId="1" applyFont="1" applyFill="1" applyBorder="1" applyAlignment="1">
      <alignment horizontal="right" vertical="center" wrapText="1"/>
    </xf>
    <xf numFmtId="165" fontId="5" fillId="0" borderId="1" xfId="1" applyNumberFormat="1" applyFont="1" applyBorder="1" applyAlignment="1">
      <alignment horizontal="right" vertical="center" wrapText="1"/>
    </xf>
    <xf numFmtId="37" fontId="11" fillId="0" borderId="1" xfId="0" applyNumberFormat="1" applyFont="1" applyBorder="1" applyAlignment="1">
      <alignment horizontal="right" vertical="center" wrapText="1"/>
    </xf>
    <xf numFmtId="164" fontId="11" fillId="0" borderId="1" xfId="1" applyFont="1" applyBorder="1" applyAlignment="1">
      <alignment horizontal="right" vertical="center" wrapText="1"/>
    </xf>
    <xf numFmtId="3" fontId="11" fillId="0" borderId="1" xfId="3" applyNumberFormat="1" applyFont="1" applyBorder="1" applyAlignment="1">
      <alignment horizontal="right"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vertical="center" wrapText="1"/>
    </xf>
    <xf numFmtId="165" fontId="12" fillId="6" borderId="1" xfId="1" applyNumberFormat="1" applyFont="1" applyFill="1" applyBorder="1" applyAlignment="1">
      <alignment horizontal="right" vertical="center" wrapText="1"/>
    </xf>
    <xf numFmtId="0" fontId="12" fillId="6" borderId="1" xfId="0" applyFont="1" applyFill="1" applyBorder="1" applyAlignment="1">
      <alignment horizontal="left" vertical="center" wrapText="1"/>
    </xf>
    <xf numFmtId="3" fontId="13" fillId="6" borderId="1" xfId="3" applyNumberFormat="1" applyFont="1" applyFill="1" applyBorder="1" applyAlignment="1">
      <alignment horizontal="right" vertical="center" wrapText="1"/>
    </xf>
    <xf numFmtId="164" fontId="13" fillId="6" borderId="1" xfId="1" applyFont="1" applyFill="1" applyBorder="1" applyAlignment="1">
      <alignment horizontal="right"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9" fontId="6" fillId="0" borderId="1" xfId="2"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0" applyNumberFormat="1" applyFont="1" applyFill="1" applyBorder="1" applyAlignment="1">
      <alignment horizontal="center" vertical="center" wrapText="1"/>
    </xf>
    <xf numFmtId="10" fontId="6" fillId="0" borderId="1" xfId="2" applyNumberFormat="1" applyFont="1" applyBorder="1" applyAlignment="1">
      <alignment horizontal="center" vertical="center" wrapText="1"/>
    </xf>
    <xf numFmtId="1" fontId="6" fillId="0" borderId="1" xfId="2" applyNumberFormat="1" applyFont="1" applyBorder="1" applyAlignment="1">
      <alignment horizontal="center" vertical="center" wrapText="1"/>
    </xf>
    <xf numFmtId="2" fontId="6" fillId="0" borderId="1" xfId="0" applyNumberFormat="1" applyFont="1" applyBorder="1" applyAlignment="1">
      <alignment horizontal="center" vertical="center"/>
    </xf>
    <xf numFmtId="166" fontId="6" fillId="0" borderId="1" xfId="0" applyNumberFormat="1" applyFont="1" applyBorder="1" applyAlignment="1">
      <alignment horizontal="center" vertical="center" wrapText="1"/>
    </xf>
    <xf numFmtId="10" fontId="6"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9" fontId="6" fillId="0" borderId="2"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9" fontId="6" fillId="0" borderId="2"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center" vertical="center"/>
    </xf>
    <xf numFmtId="9" fontId="6" fillId="0" borderId="2" xfId="2" applyFont="1" applyFill="1" applyBorder="1" applyAlignment="1">
      <alignment horizontal="center" vertical="center" wrapText="1"/>
    </xf>
    <xf numFmtId="9" fontId="6" fillId="0" borderId="4" xfId="2" applyFont="1" applyFill="1" applyBorder="1" applyAlignment="1">
      <alignment horizontal="center" vertical="center" wrapText="1"/>
    </xf>
    <xf numFmtId="9" fontId="6" fillId="0" borderId="3" xfId="2"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9" fontId="6" fillId="0" borderId="2" xfId="0" applyNumberFormat="1" applyFont="1" applyBorder="1" applyAlignment="1">
      <alignment horizontal="center" vertical="center"/>
    </xf>
    <xf numFmtId="9" fontId="6" fillId="0" borderId="4" xfId="0" applyNumberFormat="1" applyFont="1" applyBorder="1" applyAlignment="1">
      <alignment horizontal="center" vertical="center"/>
    </xf>
    <xf numFmtId="9" fontId="6" fillId="0" borderId="3" xfId="0" applyNumberFormat="1" applyFont="1" applyBorder="1" applyAlignment="1">
      <alignment horizontal="center" vertical="center"/>
    </xf>
    <xf numFmtId="0" fontId="9" fillId="0" borderId="0" xfId="0" applyFont="1" applyAlignment="1">
      <alignment horizontal="center"/>
    </xf>
  </cellXfs>
  <cellStyles count="4">
    <cellStyle name="Millares" xfId="1" builtinId="3"/>
    <cellStyle name="Millares 2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showGridLines="0" tabSelected="1" topLeftCell="C1" zoomScaleNormal="100" workbookViewId="0">
      <pane ySplit="4" topLeftCell="A31" activePane="bottomLeft" state="frozen"/>
      <selection pane="bottomLeft" activeCell="H31" sqref="H31"/>
    </sheetView>
  </sheetViews>
  <sheetFormatPr baseColWidth="10" defaultRowHeight="11.25" x14ac:dyDescent="0.2"/>
  <cols>
    <col min="1" max="1" width="14.85546875" style="1" customWidth="1"/>
    <col min="2" max="2" width="13.42578125" style="2" customWidth="1"/>
    <col min="3" max="3" width="17" style="2" customWidth="1"/>
    <col min="4" max="4" width="14" style="2" customWidth="1"/>
    <col min="5" max="5" width="13.42578125" style="2" customWidth="1"/>
    <col min="6" max="6" width="11.42578125" style="2"/>
    <col min="7" max="7" width="11.42578125" style="2" customWidth="1"/>
    <col min="8" max="8" width="11.42578125" style="2"/>
    <col min="9" max="9" width="15.28515625" style="2" customWidth="1"/>
    <col min="10" max="10" width="15.7109375" style="2" customWidth="1"/>
    <col min="11" max="11" width="11.42578125" style="2"/>
    <col min="12" max="15" width="11.42578125" style="23"/>
    <col min="16" max="16" width="16.7109375" style="2" bestFit="1" customWidth="1"/>
    <col min="17" max="17" width="13.7109375" style="2" customWidth="1"/>
    <col min="18" max="18" width="12.85546875" style="2" customWidth="1"/>
    <col min="19" max="19" width="14.85546875" style="2" customWidth="1"/>
    <col min="20" max="20" width="14.5703125" style="2" customWidth="1"/>
    <col min="21" max="16384" width="11.42578125" style="2"/>
  </cols>
  <sheetData>
    <row r="1" spans="1:20" ht="18" x14ac:dyDescent="0.2">
      <c r="A1" s="74" t="s">
        <v>502</v>
      </c>
      <c r="B1" s="74"/>
      <c r="C1" s="74"/>
      <c r="D1" s="74"/>
      <c r="E1" s="74"/>
      <c r="F1" s="74"/>
      <c r="G1" s="74"/>
      <c r="H1" s="74"/>
      <c r="I1" s="74"/>
      <c r="J1" s="74"/>
      <c r="K1" s="74"/>
      <c r="L1" s="74"/>
      <c r="M1" s="74"/>
      <c r="N1" s="74"/>
      <c r="O1" s="74"/>
      <c r="P1" s="74"/>
      <c r="Q1" s="74"/>
      <c r="R1" s="74"/>
      <c r="S1" s="74"/>
      <c r="T1" s="74"/>
    </row>
    <row r="2" spans="1:20" ht="37.5" customHeight="1" thickBot="1" x14ac:dyDescent="0.25">
      <c r="A2" s="75" t="s">
        <v>39</v>
      </c>
      <c r="B2" s="75"/>
      <c r="C2" s="75"/>
      <c r="D2" s="75"/>
      <c r="E2" s="75"/>
      <c r="F2" s="75"/>
      <c r="G2" s="75"/>
      <c r="H2" s="75"/>
      <c r="I2" s="75"/>
      <c r="J2" s="75"/>
      <c r="K2" s="75"/>
      <c r="L2" s="75"/>
      <c r="M2" s="75"/>
      <c r="N2" s="75"/>
      <c r="O2" s="75"/>
      <c r="P2" s="75"/>
      <c r="Q2" s="75"/>
      <c r="R2" s="75"/>
      <c r="S2" s="75"/>
      <c r="T2" s="75"/>
    </row>
    <row r="3" spans="1:20" ht="26.25" customHeight="1" thickBot="1" x14ac:dyDescent="0.25">
      <c r="A3" s="64" t="s">
        <v>11</v>
      </c>
      <c r="B3" s="64" t="s">
        <v>12</v>
      </c>
      <c r="C3" s="64" t="s">
        <v>33</v>
      </c>
      <c r="D3" s="64" t="s">
        <v>34</v>
      </c>
      <c r="E3" s="64" t="s">
        <v>501</v>
      </c>
      <c r="F3" s="64" t="s">
        <v>0</v>
      </c>
      <c r="G3" s="64" t="s">
        <v>35</v>
      </c>
      <c r="H3" s="64" t="s">
        <v>1</v>
      </c>
      <c r="I3" s="64" t="s">
        <v>2</v>
      </c>
      <c r="J3" s="64"/>
      <c r="K3" s="64"/>
      <c r="L3" s="64" t="s">
        <v>3</v>
      </c>
      <c r="M3" s="64"/>
      <c r="N3" s="64" t="s">
        <v>13</v>
      </c>
      <c r="O3" s="64"/>
      <c r="P3" s="64" t="s">
        <v>4</v>
      </c>
      <c r="Q3" s="64" t="s">
        <v>36</v>
      </c>
      <c r="R3" s="64" t="s">
        <v>5</v>
      </c>
      <c r="S3" s="64" t="s">
        <v>37</v>
      </c>
      <c r="T3" s="64" t="s">
        <v>6</v>
      </c>
    </row>
    <row r="4" spans="1:20" ht="33" customHeight="1" thickBot="1" x14ac:dyDescent="0.25">
      <c r="A4" s="64"/>
      <c r="B4" s="64"/>
      <c r="C4" s="64"/>
      <c r="D4" s="64"/>
      <c r="E4" s="64"/>
      <c r="F4" s="64"/>
      <c r="G4" s="64"/>
      <c r="H4" s="64"/>
      <c r="I4" s="3" t="s">
        <v>30</v>
      </c>
      <c r="J4" s="3" t="s">
        <v>31</v>
      </c>
      <c r="K4" s="3" t="s">
        <v>32</v>
      </c>
      <c r="L4" s="3" t="s">
        <v>7</v>
      </c>
      <c r="M4" s="3" t="s">
        <v>8</v>
      </c>
      <c r="N4" s="3" t="s">
        <v>9</v>
      </c>
      <c r="O4" s="3" t="s">
        <v>10</v>
      </c>
      <c r="P4" s="64"/>
      <c r="Q4" s="64"/>
      <c r="R4" s="64"/>
      <c r="S4" s="64"/>
      <c r="T4" s="64"/>
    </row>
    <row r="5" spans="1:20" ht="124.5" thickBot="1" x14ac:dyDescent="0.25">
      <c r="A5" s="7" t="s">
        <v>479</v>
      </c>
      <c r="B5" s="7">
        <v>13</v>
      </c>
      <c r="C5" s="7" t="s">
        <v>40</v>
      </c>
      <c r="D5" s="7" t="s">
        <v>41</v>
      </c>
      <c r="E5" s="7" t="s">
        <v>42</v>
      </c>
      <c r="F5" s="7" t="s">
        <v>54</v>
      </c>
      <c r="G5" s="7" t="s">
        <v>43</v>
      </c>
      <c r="H5" s="12">
        <v>1</v>
      </c>
      <c r="I5" s="7" t="s">
        <v>44</v>
      </c>
      <c r="J5" s="7" t="s">
        <v>45</v>
      </c>
      <c r="K5" s="7" t="s">
        <v>46</v>
      </c>
      <c r="L5" s="21">
        <v>0</v>
      </c>
      <c r="M5" s="19">
        <v>1</v>
      </c>
      <c r="N5" s="21">
        <v>0</v>
      </c>
      <c r="O5" s="12">
        <v>0.7</v>
      </c>
      <c r="P5" s="12">
        <f>(N5+O5)/(L5+M5)</f>
        <v>0.7</v>
      </c>
      <c r="Q5" s="7" t="s">
        <v>47</v>
      </c>
      <c r="R5" s="7" t="s">
        <v>48</v>
      </c>
      <c r="S5" s="7"/>
      <c r="T5" s="7" t="s">
        <v>49</v>
      </c>
    </row>
    <row r="6" spans="1:20" ht="64.5" customHeight="1" thickBot="1" x14ac:dyDescent="0.25">
      <c r="A6" s="7" t="s">
        <v>479</v>
      </c>
      <c r="B6" s="7" t="s">
        <v>50</v>
      </c>
      <c r="C6" s="7" t="s">
        <v>51</v>
      </c>
      <c r="D6" s="7" t="s">
        <v>52</v>
      </c>
      <c r="E6" s="7" t="s">
        <v>53</v>
      </c>
      <c r="F6" s="7" t="s">
        <v>54</v>
      </c>
      <c r="G6" s="7" t="s">
        <v>55</v>
      </c>
      <c r="H6" s="12">
        <v>1</v>
      </c>
      <c r="I6" s="7" t="s">
        <v>56</v>
      </c>
      <c r="J6" s="7" t="s">
        <v>57</v>
      </c>
      <c r="K6" s="7" t="s">
        <v>46</v>
      </c>
      <c r="L6" s="12">
        <v>0.4</v>
      </c>
      <c r="M6" s="12">
        <v>0.6</v>
      </c>
      <c r="N6" s="12">
        <v>0.4</v>
      </c>
      <c r="O6" s="12">
        <v>0.6</v>
      </c>
      <c r="P6" s="12">
        <f>(N6+O6)/(L6+M6)</f>
        <v>1</v>
      </c>
      <c r="Q6" s="7"/>
      <c r="R6" s="7"/>
      <c r="S6" s="7"/>
      <c r="T6" s="7" t="s">
        <v>58</v>
      </c>
    </row>
    <row r="7" spans="1:20" ht="102" thickBot="1" x14ac:dyDescent="0.25">
      <c r="A7" s="7" t="s">
        <v>479</v>
      </c>
      <c r="B7" s="7" t="s">
        <v>59</v>
      </c>
      <c r="C7" s="7" t="s">
        <v>51</v>
      </c>
      <c r="D7" s="7" t="s">
        <v>60</v>
      </c>
      <c r="E7" s="7" t="s">
        <v>61</v>
      </c>
      <c r="F7" s="7" t="s">
        <v>54</v>
      </c>
      <c r="G7" s="53" t="s">
        <v>62</v>
      </c>
      <c r="H7" s="54">
        <v>0.65</v>
      </c>
      <c r="I7" s="53" t="s">
        <v>63</v>
      </c>
      <c r="J7" s="53" t="s">
        <v>64</v>
      </c>
      <c r="K7" s="53" t="s">
        <v>46</v>
      </c>
      <c r="L7" s="54">
        <v>0.35</v>
      </c>
      <c r="M7" s="54">
        <v>0.3</v>
      </c>
      <c r="N7" s="54">
        <v>0.35</v>
      </c>
      <c r="O7" s="54">
        <v>0.7</v>
      </c>
      <c r="P7" s="54">
        <f>(N7+O7)/(L7+M7)</f>
        <v>1.6153846153846154</v>
      </c>
      <c r="Q7" s="8" t="s">
        <v>65</v>
      </c>
      <c r="R7" s="8" t="s">
        <v>66</v>
      </c>
      <c r="S7" s="7"/>
      <c r="T7" s="7" t="s">
        <v>67</v>
      </c>
    </row>
    <row r="8" spans="1:20" ht="102" thickBot="1" x14ac:dyDescent="0.25">
      <c r="A8" s="7" t="s">
        <v>479</v>
      </c>
      <c r="B8" s="7" t="s">
        <v>59</v>
      </c>
      <c r="C8" s="7" t="s">
        <v>51</v>
      </c>
      <c r="D8" s="7" t="s">
        <v>68</v>
      </c>
      <c r="E8" s="7" t="s">
        <v>69</v>
      </c>
      <c r="F8" s="7" t="s">
        <v>54</v>
      </c>
      <c r="G8" s="7" t="s">
        <v>70</v>
      </c>
      <c r="H8" s="12">
        <v>0.1</v>
      </c>
      <c r="I8" s="7" t="s">
        <v>71</v>
      </c>
      <c r="J8" s="7" t="s">
        <v>72</v>
      </c>
      <c r="K8" s="7" t="s">
        <v>46</v>
      </c>
      <c r="L8" s="21">
        <v>0</v>
      </c>
      <c r="M8" s="19">
        <v>0.1</v>
      </c>
      <c r="N8" s="21">
        <v>0</v>
      </c>
      <c r="O8" s="12">
        <v>0.11</v>
      </c>
      <c r="P8" s="12">
        <f>(N8+O8)/(L8+M8)</f>
        <v>1.0999999999999999</v>
      </c>
      <c r="Q8" s="7"/>
      <c r="R8" s="7"/>
      <c r="S8" s="7"/>
      <c r="T8" s="7" t="s">
        <v>67</v>
      </c>
    </row>
    <row r="9" spans="1:20" ht="158.25" thickBot="1" x14ac:dyDescent="0.25">
      <c r="A9" s="7" t="s">
        <v>479</v>
      </c>
      <c r="B9" s="7" t="s">
        <v>73</v>
      </c>
      <c r="C9" s="7" t="s">
        <v>74</v>
      </c>
      <c r="D9" s="7" t="s">
        <v>75</v>
      </c>
      <c r="E9" s="7" t="s">
        <v>76</v>
      </c>
      <c r="F9" s="7" t="s">
        <v>54</v>
      </c>
      <c r="G9" s="53" t="s">
        <v>77</v>
      </c>
      <c r="H9" s="68">
        <v>1</v>
      </c>
      <c r="I9" s="55" t="s">
        <v>78</v>
      </c>
      <c r="J9" s="53" t="s">
        <v>480</v>
      </c>
      <c r="K9" s="53" t="s">
        <v>80</v>
      </c>
      <c r="L9" s="56">
        <v>0.5</v>
      </c>
      <c r="M9" s="40">
        <v>0</v>
      </c>
      <c r="N9" s="56">
        <v>0.4</v>
      </c>
      <c r="O9" s="54">
        <v>0.1</v>
      </c>
      <c r="P9" s="68">
        <f>(N9+O9+N10+O10)/(L9+M9+L10+M10)</f>
        <v>0.55000000000000004</v>
      </c>
      <c r="Q9" s="7" t="s">
        <v>504</v>
      </c>
      <c r="R9" s="7" t="s">
        <v>81</v>
      </c>
      <c r="S9" s="7" t="s">
        <v>82</v>
      </c>
      <c r="T9" s="7" t="s">
        <v>83</v>
      </c>
    </row>
    <row r="10" spans="1:20" ht="147" thickBot="1" x14ac:dyDescent="0.25">
      <c r="A10" s="7" t="s">
        <v>479</v>
      </c>
      <c r="B10" s="7" t="s">
        <v>73</v>
      </c>
      <c r="C10" s="7" t="s">
        <v>74</v>
      </c>
      <c r="D10" s="7" t="s">
        <v>75</v>
      </c>
      <c r="E10" s="7" t="s">
        <v>76</v>
      </c>
      <c r="F10" s="7" t="s">
        <v>54</v>
      </c>
      <c r="G10" s="7" t="s">
        <v>77</v>
      </c>
      <c r="H10" s="70"/>
      <c r="I10" s="7" t="s">
        <v>84</v>
      </c>
      <c r="J10" s="7" t="s">
        <v>85</v>
      </c>
      <c r="K10" s="7" t="s">
        <v>46</v>
      </c>
      <c r="L10" s="21">
        <v>0</v>
      </c>
      <c r="M10" s="19">
        <v>0.5</v>
      </c>
      <c r="N10" s="21">
        <v>0</v>
      </c>
      <c r="O10" s="12">
        <v>0.05</v>
      </c>
      <c r="P10" s="70"/>
      <c r="Q10" s="24"/>
      <c r="R10" s="7" t="s">
        <v>81</v>
      </c>
      <c r="S10" s="7" t="s">
        <v>82</v>
      </c>
      <c r="T10" s="7" t="s">
        <v>83</v>
      </c>
    </row>
    <row r="11" spans="1:20" ht="79.5" thickBot="1" x14ac:dyDescent="0.25">
      <c r="A11" s="7" t="s">
        <v>479</v>
      </c>
      <c r="B11" s="7" t="s">
        <v>86</v>
      </c>
      <c r="C11" s="7" t="s">
        <v>87</v>
      </c>
      <c r="D11" s="7" t="s">
        <v>88</v>
      </c>
      <c r="E11" s="7" t="s">
        <v>89</v>
      </c>
      <c r="F11" s="7" t="s">
        <v>54</v>
      </c>
      <c r="G11" s="7" t="s">
        <v>91</v>
      </c>
      <c r="H11" s="65">
        <v>1</v>
      </c>
      <c r="I11" s="7" t="s">
        <v>92</v>
      </c>
      <c r="J11" s="7" t="s">
        <v>481</v>
      </c>
      <c r="K11" s="7" t="s">
        <v>80</v>
      </c>
      <c r="L11" s="12">
        <v>0.3</v>
      </c>
      <c r="M11" s="21">
        <v>0</v>
      </c>
      <c r="N11" s="19">
        <v>0.3</v>
      </c>
      <c r="O11" s="21">
        <v>0</v>
      </c>
      <c r="P11" s="65">
        <f>(N11+O11+N12+O12+N13+O13)/(L11+M11+L12+M12+L13+M13)</f>
        <v>0.95</v>
      </c>
      <c r="Q11" s="7"/>
      <c r="R11" s="7"/>
      <c r="S11" s="7"/>
      <c r="T11" s="7" t="s">
        <v>83</v>
      </c>
    </row>
    <row r="12" spans="1:20" ht="79.5" thickBot="1" x14ac:dyDescent="0.25">
      <c r="A12" s="7" t="s">
        <v>479</v>
      </c>
      <c r="B12" s="7" t="s">
        <v>86</v>
      </c>
      <c r="C12" s="7" t="s">
        <v>87</v>
      </c>
      <c r="D12" s="7" t="s">
        <v>88</v>
      </c>
      <c r="E12" s="7" t="s">
        <v>89</v>
      </c>
      <c r="F12" s="7" t="s">
        <v>54</v>
      </c>
      <c r="G12" s="7" t="s">
        <v>91</v>
      </c>
      <c r="H12" s="66"/>
      <c r="I12" s="7" t="s">
        <v>93</v>
      </c>
      <c r="J12" s="7" t="s">
        <v>481</v>
      </c>
      <c r="K12" s="7" t="s">
        <v>80</v>
      </c>
      <c r="L12" s="12">
        <v>0.2</v>
      </c>
      <c r="M12" s="12">
        <v>0.2</v>
      </c>
      <c r="N12" s="12">
        <v>0.1</v>
      </c>
      <c r="O12" s="12">
        <v>0.25</v>
      </c>
      <c r="P12" s="66"/>
      <c r="Q12" s="13"/>
      <c r="R12" s="13"/>
      <c r="S12" s="13"/>
      <c r="T12" s="7" t="s">
        <v>83</v>
      </c>
    </row>
    <row r="13" spans="1:20" ht="79.5" thickBot="1" x14ac:dyDescent="0.25">
      <c r="A13" s="7" t="s">
        <v>479</v>
      </c>
      <c r="B13" s="7" t="s">
        <v>86</v>
      </c>
      <c r="C13" s="7" t="s">
        <v>87</v>
      </c>
      <c r="D13" s="7" t="s">
        <v>88</v>
      </c>
      <c r="E13" s="7" t="s">
        <v>89</v>
      </c>
      <c r="F13" s="7" t="s">
        <v>54</v>
      </c>
      <c r="G13" s="7" t="s">
        <v>91</v>
      </c>
      <c r="H13" s="67"/>
      <c r="I13" s="7" t="s">
        <v>94</v>
      </c>
      <c r="J13" s="7" t="s">
        <v>481</v>
      </c>
      <c r="K13" s="13" t="s">
        <v>80</v>
      </c>
      <c r="L13" s="21">
        <v>0</v>
      </c>
      <c r="M13" s="19">
        <v>0.3</v>
      </c>
      <c r="N13" s="25">
        <v>0</v>
      </c>
      <c r="O13" s="12">
        <v>0.3</v>
      </c>
      <c r="P13" s="67"/>
      <c r="Q13" s="7"/>
      <c r="R13" s="7"/>
      <c r="S13" s="7"/>
      <c r="T13" s="7" t="s">
        <v>83</v>
      </c>
    </row>
    <row r="14" spans="1:20" ht="248.25" customHeight="1" thickBot="1" x14ac:dyDescent="0.25">
      <c r="A14" s="7" t="s">
        <v>479</v>
      </c>
      <c r="B14" s="7" t="s">
        <v>95</v>
      </c>
      <c r="C14" s="7" t="s">
        <v>74</v>
      </c>
      <c r="D14" s="7" t="s">
        <v>96</v>
      </c>
      <c r="E14" s="7" t="s">
        <v>97</v>
      </c>
      <c r="F14" s="7" t="s">
        <v>54</v>
      </c>
      <c r="G14" s="7" t="s">
        <v>98</v>
      </c>
      <c r="H14" s="65">
        <v>1</v>
      </c>
      <c r="I14" s="13" t="s">
        <v>99</v>
      </c>
      <c r="J14" s="7" t="s">
        <v>482</v>
      </c>
      <c r="K14" s="7" t="s">
        <v>80</v>
      </c>
      <c r="L14" s="12">
        <v>0.4</v>
      </c>
      <c r="M14" s="12">
        <v>0.2</v>
      </c>
      <c r="N14" s="12">
        <v>0.3</v>
      </c>
      <c r="O14" s="12">
        <v>0.3</v>
      </c>
      <c r="P14" s="65">
        <f>(N14+O14+N15+O15)/(L14+M14+L15+M15)</f>
        <v>0.83</v>
      </c>
      <c r="Q14" s="13" t="s">
        <v>101</v>
      </c>
      <c r="R14" s="13" t="s">
        <v>102</v>
      </c>
      <c r="S14" s="13" t="s">
        <v>103</v>
      </c>
      <c r="T14" s="13" t="s">
        <v>83</v>
      </c>
    </row>
    <row r="15" spans="1:20" ht="229.5" customHeight="1" thickBot="1" x14ac:dyDescent="0.25">
      <c r="A15" s="7" t="s">
        <v>479</v>
      </c>
      <c r="B15" s="7" t="s">
        <v>95</v>
      </c>
      <c r="C15" s="7" t="s">
        <v>74</v>
      </c>
      <c r="D15" s="7" t="s">
        <v>96</v>
      </c>
      <c r="E15" s="7" t="s">
        <v>97</v>
      </c>
      <c r="F15" s="7" t="s">
        <v>54</v>
      </c>
      <c r="G15" s="7" t="s">
        <v>98</v>
      </c>
      <c r="H15" s="67"/>
      <c r="I15" s="7" t="s">
        <v>104</v>
      </c>
      <c r="J15" s="7" t="s">
        <v>100</v>
      </c>
      <c r="K15" s="7" t="s">
        <v>80</v>
      </c>
      <c r="L15" s="21">
        <v>0</v>
      </c>
      <c r="M15" s="19">
        <v>0.4</v>
      </c>
      <c r="N15" s="25">
        <v>0</v>
      </c>
      <c r="O15" s="12">
        <v>0.23</v>
      </c>
      <c r="P15" s="67"/>
      <c r="Q15" s="13" t="s">
        <v>101</v>
      </c>
      <c r="R15" s="13" t="s">
        <v>102</v>
      </c>
      <c r="S15" s="13" t="s">
        <v>103</v>
      </c>
      <c r="T15" s="13" t="s">
        <v>83</v>
      </c>
    </row>
    <row r="16" spans="1:20" ht="210" customHeight="1" thickBot="1" x14ac:dyDescent="0.25">
      <c r="A16" s="7" t="s">
        <v>479</v>
      </c>
      <c r="B16" s="7">
        <v>2.11</v>
      </c>
      <c r="C16" s="7" t="s">
        <v>74</v>
      </c>
      <c r="D16" s="7" t="s">
        <v>105</v>
      </c>
      <c r="E16" s="7" t="s">
        <v>106</v>
      </c>
      <c r="F16" s="7" t="s">
        <v>90</v>
      </c>
      <c r="G16" s="7" t="s">
        <v>107</v>
      </c>
      <c r="H16" s="7">
        <v>4</v>
      </c>
      <c r="I16" s="7" t="s">
        <v>108</v>
      </c>
      <c r="J16" s="7" t="s">
        <v>109</v>
      </c>
      <c r="K16" s="7" t="s">
        <v>46</v>
      </c>
      <c r="L16" s="7">
        <v>2</v>
      </c>
      <c r="M16" s="7">
        <v>2</v>
      </c>
      <c r="N16" s="7">
        <v>2</v>
      </c>
      <c r="O16" s="7">
        <v>7</v>
      </c>
      <c r="P16" s="12">
        <f>(N16+O16)/(L16+M16)</f>
        <v>2.25</v>
      </c>
      <c r="Q16" s="7" t="s">
        <v>110</v>
      </c>
      <c r="R16" s="7" t="s">
        <v>111</v>
      </c>
      <c r="S16" s="7"/>
      <c r="T16" s="7" t="s">
        <v>83</v>
      </c>
    </row>
    <row r="17" spans="1:20" ht="210" customHeight="1" thickBot="1" x14ac:dyDescent="0.25">
      <c r="A17" s="7" t="s">
        <v>479</v>
      </c>
      <c r="B17" s="7" t="s">
        <v>112</v>
      </c>
      <c r="C17" s="7" t="s">
        <v>113</v>
      </c>
      <c r="D17" s="7" t="s">
        <v>114</v>
      </c>
      <c r="E17" s="7" t="s">
        <v>115</v>
      </c>
      <c r="F17" s="7" t="s">
        <v>54</v>
      </c>
      <c r="G17" s="7" t="s">
        <v>116</v>
      </c>
      <c r="H17" s="12">
        <v>0.8</v>
      </c>
      <c r="I17" s="7" t="s">
        <v>117</v>
      </c>
      <c r="J17" s="7" t="s">
        <v>118</v>
      </c>
      <c r="K17" s="7" t="s">
        <v>46</v>
      </c>
      <c r="L17" s="12">
        <v>0.3</v>
      </c>
      <c r="M17" s="12">
        <v>0.5</v>
      </c>
      <c r="N17" s="12">
        <v>0.3</v>
      </c>
      <c r="O17" s="12">
        <v>0.4</v>
      </c>
      <c r="P17" s="12">
        <f>(N17+O17)/(L17+M17)</f>
        <v>0.87499999999999989</v>
      </c>
      <c r="Q17" s="7"/>
      <c r="R17" s="7"/>
      <c r="S17" s="7"/>
      <c r="T17" s="7" t="s">
        <v>83</v>
      </c>
    </row>
    <row r="18" spans="1:20" ht="370.5" customHeight="1" thickBot="1" x14ac:dyDescent="0.25">
      <c r="A18" s="7" t="s">
        <v>479</v>
      </c>
      <c r="B18" s="7" t="s">
        <v>95</v>
      </c>
      <c r="C18" s="7" t="s">
        <v>74</v>
      </c>
      <c r="D18" s="7" t="s">
        <v>119</v>
      </c>
      <c r="E18" s="7" t="s">
        <v>120</v>
      </c>
      <c r="F18" s="7" t="s">
        <v>90</v>
      </c>
      <c r="G18" s="7" t="s">
        <v>121</v>
      </c>
      <c r="H18" s="71">
        <v>3</v>
      </c>
      <c r="I18" s="7" t="s">
        <v>122</v>
      </c>
      <c r="J18" s="7" t="s">
        <v>123</v>
      </c>
      <c r="K18" s="7" t="s">
        <v>46</v>
      </c>
      <c r="L18" s="26">
        <v>1</v>
      </c>
      <c r="M18" s="21">
        <v>0</v>
      </c>
      <c r="N18" s="57">
        <v>0.8</v>
      </c>
      <c r="O18" s="21">
        <v>0</v>
      </c>
      <c r="P18" s="65">
        <f>(N18+O18+N19+O19+N20+O20)/(L18+M18+L19+M19+L20+M20)</f>
        <v>0.66666666666666663</v>
      </c>
      <c r="Q18" s="7" t="s">
        <v>124</v>
      </c>
      <c r="R18" s="7" t="s">
        <v>125</v>
      </c>
      <c r="S18" s="7"/>
      <c r="T18" s="7" t="s">
        <v>126</v>
      </c>
    </row>
    <row r="19" spans="1:20" ht="372" thickBot="1" x14ac:dyDescent="0.25">
      <c r="A19" s="7" t="s">
        <v>479</v>
      </c>
      <c r="B19" s="7" t="s">
        <v>95</v>
      </c>
      <c r="C19" s="7" t="s">
        <v>74</v>
      </c>
      <c r="D19" s="7" t="s">
        <v>119</v>
      </c>
      <c r="E19" s="7" t="s">
        <v>120</v>
      </c>
      <c r="F19" s="7" t="s">
        <v>90</v>
      </c>
      <c r="G19" s="7" t="s">
        <v>121</v>
      </c>
      <c r="H19" s="72"/>
      <c r="I19" s="7" t="s">
        <v>127</v>
      </c>
      <c r="J19" s="7" t="s">
        <v>123</v>
      </c>
      <c r="K19" s="7" t="s">
        <v>46</v>
      </c>
      <c r="L19" s="21">
        <v>0</v>
      </c>
      <c r="M19" s="26">
        <v>1</v>
      </c>
      <c r="N19" s="25">
        <v>0</v>
      </c>
      <c r="O19" s="57">
        <v>0.6</v>
      </c>
      <c r="P19" s="66"/>
      <c r="Q19" s="7" t="s">
        <v>124</v>
      </c>
      <c r="R19" s="7" t="s">
        <v>125</v>
      </c>
      <c r="S19" s="7"/>
      <c r="T19" s="7" t="s">
        <v>126</v>
      </c>
    </row>
    <row r="20" spans="1:20" ht="372" thickBot="1" x14ac:dyDescent="0.25">
      <c r="A20" s="7" t="s">
        <v>479</v>
      </c>
      <c r="B20" s="7" t="s">
        <v>95</v>
      </c>
      <c r="C20" s="7" t="s">
        <v>74</v>
      </c>
      <c r="D20" s="7" t="s">
        <v>119</v>
      </c>
      <c r="E20" s="7" t="s">
        <v>120</v>
      </c>
      <c r="F20" s="7" t="s">
        <v>90</v>
      </c>
      <c r="G20" s="7" t="s">
        <v>121</v>
      </c>
      <c r="H20" s="73"/>
      <c r="I20" s="7" t="s">
        <v>128</v>
      </c>
      <c r="J20" s="7" t="s">
        <v>123</v>
      </c>
      <c r="K20" s="7" t="s">
        <v>46</v>
      </c>
      <c r="L20" s="21">
        <v>0</v>
      </c>
      <c r="M20" s="26">
        <v>1</v>
      </c>
      <c r="N20" s="25">
        <v>0</v>
      </c>
      <c r="O20" s="57">
        <v>0.6</v>
      </c>
      <c r="P20" s="67"/>
      <c r="Q20" s="7" t="s">
        <v>124</v>
      </c>
      <c r="R20" s="7" t="s">
        <v>125</v>
      </c>
      <c r="S20" s="7"/>
      <c r="T20" s="7" t="s">
        <v>126</v>
      </c>
    </row>
    <row r="21" spans="1:20" ht="102" thickBot="1" x14ac:dyDescent="0.25">
      <c r="A21" s="7" t="s">
        <v>479</v>
      </c>
      <c r="B21" s="7" t="s">
        <v>129</v>
      </c>
      <c r="C21" s="7" t="s">
        <v>130</v>
      </c>
      <c r="D21" s="7" t="s">
        <v>131</v>
      </c>
      <c r="E21" s="7" t="s">
        <v>42</v>
      </c>
      <c r="F21" s="7" t="s">
        <v>54</v>
      </c>
      <c r="G21" s="7" t="s">
        <v>132</v>
      </c>
      <c r="H21" s="12">
        <v>0.95</v>
      </c>
      <c r="I21" s="7" t="s">
        <v>133</v>
      </c>
      <c r="J21" s="7" t="s">
        <v>134</v>
      </c>
      <c r="K21" s="7" t="s">
        <v>46</v>
      </c>
      <c r="L21" s="59">
        <v>0.47499999999999998</v>
      </c>
      <c r="M21" s="59">
        <v>0.47499999999999998</v>
      </c>
      <c r="N21" s="19">
        <v>0.45</v>
      </c>
      <c r="O21" s="19">
        <v>0.38</v>
      </c>
      <c r="P21" s="12">
        <f>(N21+O21)/(L21+M21)</f>
        <v>0.87368421052631595</v>
      </c>
      <c r="Q21" s="7"/>
      <c r="R21" s="7"/>
      <c r="S21" s="7"/>
      <c r="T21" s="7" t="s">
        <v>126</v>
      </c>
    </row>
    <row r="22" spans="1:20" ht="315" customHeight="1" thickBot="1" x14ac:dyDescent="0.25">
      <c r="A22" s="7" t="s">
        <v>479</v>
      </c>
      <c r="B22" s="7" t="s">
        <v>135</v>
      </c>
      <c r="C22" s="7" t="s">
        <v>136</v>
      </c>
      <c r="D22" s="7" t="s">
        <v>137</v>
      </c>
      <c r="E22" s="7" t="s">
        <v>138</v>
      </c>
      <c r="F22" s="7" t="s">
        <v>54</v>
      </c>
      <c r="G22" s="53" t="s">
        <v>139</v>
      </c>
      <c r="H22" s="68">
        <v>0.55000000000000004</v>
      </c>
      <c r="I22" s="53" t="s">
        <v>140</v>
      </c>
      <c r="J22" s="53" t="s">
        <v>141</v>
      </c>
      <c r="K22" s="53" t="s">
        <v>46</v>
      </c>
      <c r="L22" s="54">
        <v>0.3</v>
      </c>
      <c r="M22" s="40">
        <v>0</v>
      </c>
      <c r="N22" s="56">
        <v>0.26</v>
      </c>
      <c r="O22" s="40">
        <v>0</v>
      </c>
      <c r="P22" s="68">
        <f>(N22+O22+N23+O23)/(L22+M22+L23+M23)</f>
        <v>0.47272727272727272</v>
      </c>
      <c r="Q22" s="7" t="s">
        <v>142</v>
      </c>
      <c r="R22" s="7" t="s">
        <v>143</v>
      </c>
      <c r="S22" s="14"/>
      <c r="T22" s="7" t="s">
        <v>144</v>
      </c>
    </row>
    <row r="23" spans="1:20" ht="311.25" customHeight="1" thickBot="1" x14ac:dyDescent="0.25">
      <c r="A23" s="7" t="s">
        <v>479</v>
      </c>
      <c r="B23" s="7" t="s">
        <v>135</v>
      </c>
      <c r="C23" s="7" t="s">
        <v>136</v>
      </c>
      <c r="D23" s="7" t="s">
        <v>137</v>
      </c>
      <c r="E23" s="7" t="s">
        <v>138</v>
      </c>
      <c r="F23" s="7" t="s">
        <v>54</v>
      </c>
      <c r="G23" s="7" t="s">
        <v>139</v>
      </c>
      <c r="H23" s="70"/>
      <c r="I23" s="7" t="s">
        <v>145</v>
      </c>
      <c r="J23" s="7" t="s">
        <v>141</v>
      </c>
      <c r="K23" s="7" t="s">
        <v>46</v>
      </c>
      <c r="L23" s="21">
        <v>0</v>
      </c>
      <c r="M23" s="19">
        <v>0.25</v>
      </c>
      <c r="N23" s="21">
        <v>0</v>
      </c>
      <c r="O23" s="19">
        <v>0</v>
      </c>
      <c r="P23" s="70"/>
      <c r="Q23" s="7" t="s">
        <v>142</v>
      </c>
      <c r="R23" s="7" t="s">
        <v>483</v>
      </c>
      <c r="S23" s="14"/>
      <c r="T23" s="7" t="s">
        <v>144</v>
      </c>
    </row>
    <row r="24" spans="1:20" ht="91.5" customHeight="1" thickBot="1" x14ac:dyDescent="0.25">
      <c r="A24" s="7" t="s">
        <v>479</v>
      </c>
      <c r="B24" s="7" t="s">
        <v>135</v>
      </c>
      <c r="C24" s="7" t="s">
        <v>136</v>
      </c>
      <c r="D24" s="7" t="s">
        <v>146</v>
      </c>
      <c r="E24" s="7" t="s">
        <v>42</v>
      </c>
      <c r="F24" s="7" t="s">
        <v>54</v>
      </c>
      <c r="G24" s="7" t="s">
        <v>147</v>
      </c>
      <c r="H24" s="12">
        <v>1</v>
      </c>
      <c r="I24" s="7" t="s">
        <v>148</v>
      </c>
      <c r="J24" s="7" t="s">
        <v>141</v>
      </c>
      <c r="K24" s="7" t="s">
        <v>46</v>
      </c>
      <c r="L24" s="12">
        <v>0.5</v>
      </c>
      <c r="M24" s="12">
        <v>0.5</v>
      </c>
      <c r="N24" s="12">
        <v>0.5</v>
      </c>
      <c r="O24" s="12">
        <v>0.47</v>
      </c>
      <c r="P24" s="12">
        <f>(N24+O24)/(L24+M24)</f>
        <v>0.97</v>
      </c>
      <c r="Q24" s="7"/>
      <c r="R24" s="7"/>
      <c r="S24" s="7"/>
      <c r="T24" s="7" t="s">
        <v>144</v>
      </c>
    </row>
    <row r="25" spans="1:20" ht="124.5" thickBot="1" x14ac:dyDescent="0.25">
      <c r="A25" s="7" t="s">
        <v>479</v>
      </c>
      <c r="B25" s="7" t="s">
        <v>149</v>
      </c>
      <c r="C25" s="7" t="s">
        <v>136</v>
      </c>
      <c r="D25" s="7" t="s">
        <v>150</v>
      </c>
      <c r="E25" s="7" t="s">
        <v>151</v>
      </c>
      <c r="F25" s="7" t="s">
        <v>54</v>
      </c>
      <c r="G25" s="7" t="s">
        <v>152</v>
      </c>
      <c r="H25" s="12">
        <v>0.95</v>
      </c>
      <c r="I25" s="7" t="s">
        <v>153</v>
      </c>
      <c r="J25" s="7" t="s">
        <v>154</v>
      </c>
      <c r="K25" s="7" t="s">
        <v>46</v>
      </c>
      <c r="L25" s="63">
        <v>0.47499999999999998</v>
      </c>
      <c r="M25" s="63">
        <v>0.47499999999999998</v>
      </c>
      <c r="N25" s="63">
        <v>0.47</v>
      </c>
      <c r="O25" s="63">
        <v>0.47439999999999999</v>
      </c>
      <c r="P25" s="12">
        <f t="shared" ref="P25:P45" si="0">(N25+O25)/(L25+M25)</f>
        <v>0.99410526315789471</v>
      </c>
      <c r="Q25" s="7"/>
      <c r="R25" s="7"/>
      <c r="S25" s="7"/>
      <c r="T25" s="7" t="s">
        <v>484</v>
      </c>
    </row>
    <row r="26" spans="1:20" ht="108.75" customHeight="1" thickBot="1" x14ac:dyDescent="0.25">
      <c r="A26" s="7" t="s">
        <v>479</v>
      </c>
      <c r="B26" s="7">
        <v>11</v>
      </c>
      <c r="C26" s="7" t="s">
        <v>155</v>
      </c>
      <c r="D26" s="7" t="s">
        <v>156</v>
      </c>
      <c r="E26" s="7" t="s">
        <v>157</v>
      </c>
      <c r="F26" s="7" t="s">
        <v>54</v>
      </c>
      <c r="G26" s="7" t="s">
        <v>158</v>
      </c>
      <c r="H26" s="12">
        <v>1</v>
      </c>
      <c r="I26" s="7" t="s">
        <v>159</v>
      </c>
      <c r="J26" s="7" t="s">
        <v>134</v>
      </c>
      <c r="K26" s="7" t="s">
        <v>46</v>
      </c>
      <c r="L26" s="12">
        <v>0.5</v>
      </c>
      <c r="M26" s="12">
        <v>0.5</v>
      </c>
      <c r="N26" s="12">
        <v>0.36</v>
      </c>
      <c r="O26" s="12">
        <v>0.36</v>
      </c>
      <c r="P26" s="12">
        <f t="shared" si="0"/>
        <v>0.72</v>
      </c>
      <c r="Q26" s="7"/>
      <c r="R26" s="7"/>
      <c r="S26" s="7"/>
      <c r="T26" s="7" t="s">
        <v>485</v>
      </c>
    </row>
    <row r="27" spans="1:20" ht="57" thickBot="1" x14ac:dyDescent="0.25">
      <c r="A27" s="7" t="s">
        <v>479</v>
      </c>
      <c r="B27" s="7">
        <v>9</v>
      </c>
      <c r="C27" s="7" t="s">
        <v>160</v>
      </c>
      <c r="D27" s="7" t="s">
        <v>161</v>
      </c>
      <c r="E27" s="7" t="s">
        <v>162</v>
      </c>
      <c r="F27" s="7" t="s">
        <v>54</v>
      </c>
      <c r="G27" s="7" t="s">
        <v>163</v>
      </c>
      <c r="H27" s="12">
        <v>0.9</v>
      </c>
      <c r="I27" s="7" t="s">
        <v>164</v>
      </c>
      <c r="J27" s="7" t="s">
        <v>79</v>
      </c>
      <c r="K27" s="7" t="s">
        <v>46</v>
      </c>
      <c r="L27" s="12">
        <v>0.2</v>
      </c>
      <c r="M27" s="12">
        <v>0.7</v>
      </c>
      <c r="N27" s="12">
        <v>0.18</v>
      </c>
      <c r="O27" s="12">
        <v>0.65</v>
      </c>
      <c r="P27" s="12">
        <f t="shared" si="0"/>
        <v>0.92222222222222239</v>
      </c>
      <c r="Q27" s="7"/>
      <c r="R27" s="7"/>
      <c r="S27" s="7"/>
      <c r="T27" s="7" t="s">
        <v>165</v>
      </c>
    </row>
    <row r="28" spans="1:20" ht="57" thickBot="1" x14ac:dyDescent="0.25">
      <c r="A28" s="7" t="s">
        <v>479</v>
      </c>
      <c r="B28" s="7">
        <v>9</v>
      </c>
      <c r="C28" s="7" t="s">
        <v>160</v>
      </c>
      <c r="D28" s="7" t="s">
        <v>166</v>
      </c>
      <c r="E28" s="7" t="s">
        <v>167</v>
      </c>
      <c r="F28" s="7" t="s">
        <v>54</v>
      </c>
      <c r="G28" s="7" t="s">
        <v>168</v>
      </c>
      <c r="H28" s="12">
        <v>0.5</v>
      </c>
      <c r="I28" s="7" t="s">
        <v>169</v>
      </c>
      <c r="J28" s="7" t="s">
        <v>79</v>
      </c>
      <c r="K28" s="7" t="s">
        <v>46</v>
      </c>
      <c r="L28" s="12">
        <v>0.25</v>
      </c>
      <c r="M28" s="12">
        <v>0.25</v>
      </c>
      <c r="N28" s="12">
        <v>0.25</v>
      </c>
      <c r="O28" s="12">
        <v>0.25</v>
      </c>
      <c r="P28" s="12">
        <f t="shared" si="0"/>
        <v>1</v>
      </c>
      <c r="Q28" s="7"/>
      <c r="R28" s="7"/>
      <c r="S28" s="7"/>
      <c r="T28" s="7" t="s">
        <v>165</v>
      </c>
    </row>
    <row r="29" spans="1:20" ht="115.5" customHeight="1" thickBot="1" x14ac:dyDescent="0.25">
      <c r="A29" s="7" t="s">
        <v>479</v>
      </c>
      <c r="B29" s="7">
        <v>9</v>
      </c>
      <c r="C29" s="7" t="s">
        <v>160</v>
      </c>
      <c r="D29" s="7" t="s">
        <v>170</v>
      </c>
      <c r="E29" s="7" t="s">
        <v>171</v>
      </c>
      <c r="F29" s="7" t="s">
        <v>90</v>
      </c>
      <c r="G29" s="7" t="s">
        <v>172</v>
      </c>
      <c r="H29" s="53">
        <v>1</v>
      </c>
      <c r="I29" s="7" t="s">
        <v>173</v>
      </c>
      <c r="J29" s="7" t="s">
        <v>79</v>
      </c>
      <c r="K29" s="7" t="s">
        <v>174</v>
      </c>
      <c r="L29" s="25">
        <v>0</v>
      </c>
      <c r="M29" s="7">
        <v>1</v>
      </c>
      <c r="N29" s="21">
        <v>0</v>
      </c>
      <c r="O29" s="58">
        <v>0.85</v>
      </c>
      <c r="P29" s="12">
        <f t="shared" si="0"/>
        <v>0.85</v>
      </c>
      <c r="Q29" s="7"/>
      <c r="R29" s="7"/>
      <c r="S29" s="7"/>
      <c r="T29" s="7" t="s">
        <v>165</v>
      </c>
    </row>
    <row r="30" spans="1:20" ht="57" thickBot="1" x14ac:dyDescent="0.25">
      <c r="A30" s="7" t="s">
        <v>479</v>
      </c>
      <c r="B30" s="7">
        <v>9</v>
      </c>
      <c r="C30" s="7" t="s">
        <v>160</v>
      </c>
      <c r="D30" s="7" t="s">
        <v>175</v>
      </c>
      <c r="E30" s="7" t="s">
        <v>176</v>
      </c>
      <c r="F30" s="7" t="s">
        <v>54</v>
      </c>
      <c r="G30" s="7" t="s">
        <v>177</v>
      </c>
      <c r="H30" s="12">
        <v>0.85</v>
      </c>
      <c r="I30" s="7" t="s">
        <v>178</v>
      </c>
      <c r="J30" s="7" t="s">
        <v>79</v>
      </c>
      <c r="K30" s="7" t="s">
        <v>174</v>
      </c>
      <c r="L30" s="27">
        <v>0.42499999999999999</v>
      </c>
      <c r="M30" s="27">
        <v>0.42499999999999999</v>
      </c>
      <c r="N30" s="27">
        <v>0.42499999999999999</v>
      </c>
      <c r="O30" s="27">
        <v>0.42499999999999999</v>
      </c>
      <c r="P30" s="12">
        <f t="shared" si="0"/>
        <v>1</v>
      </c>
      <c r="Q30" s="7"/>
      <c r="R30" s="7"/>
      <c r="S30" s="7"/>
      <c r="T30" s="7" t="s">
        <v>165</v>
      </c>
    </row>
    <row r="31" spans="1:20" ht="57" thickBot="1" x14ac:dyDescent="0.25">
      <c r="A31" s="7" t="s">
        <v>479</v>
      </c>
      <c r="B31" s="7">
        <v>9</v>
      </c>
      <c r="C31" s="7" t="s">
        <v>160</v>
      </c>
      <c r="D31" s="7" t="s">
        <v>179</v>
      </c>
      <c r="E31" s="7" t="s">
        <v>180</v>
      </c>
      <c r="F31" s="7" t="s">
        <v>90</v>
      </c>
      <c r="G31" s="7" t="s">
        <v>181</v>
      </c>
      <c r="H31" s="53">
        <v>1</v>
      </c>
      <c r="I31" s="7" t="s">
        <v>182</v>
      </c>
      <c r="J31" s="7" t="s">
        <v>79</v>
      </c>
      <c r="K31" s="7" t="s">
        <v>174</v>
      </c>
      <c r="L31" s="25">
        <v>0</v>
      </c>
      <c r="M31" s="7">
        <v>1</v>
      </c>
      <c r="N31" s="21">
        <v>0</v>
      </c>
      <c r="O31" s="58">
        <v>0.85</v>
      </c>
      <c r="P31" s="12">
        <f t="shared" si="0"/>
        <v>0.85</v>
      </c>
      <c r="Q31" s="7"/>
      <c r="R31" s="7"/>
      <c r="S31" s="7"/>
      <c r="T31" s="7" t="s">
        <v>165</v>
      </c>
    </row>
    <row r="32" spans="1:20" ht="225.75" thickBot="1" x14ac:dyDescent="0.25">
      <c r="A32" s="7" t="s">
        <v>479</v>
      </c>
      <c r="B32" s="7" t="s">
        <v>59</v>
      </c>
      <c r="C32" s="7" t="s">
        <v>183</v>
      </c>
      <c r="D32" s="7" t="s">
        <v>184</v>
      </c>
      <c r="E32" s="7" t="s">
        <v>185</v>
      </c>
      <c r="F32" s="7" t="s">
        <v>90</v>
      </c>
      <c r="G32" s="7" t="s">
        <v>186</v>
      </c>
      <c r="H32" s="7">
        <v>1</v>
      </c>
      <c r="I32" s="7" t="s">
        <v>187</v>
      </c>
      <c r="J32" s="7" t="s">
        <v>79</v>
      </c>
      <c r="K32" s="7" t="s">
        <v>46</v>
      </c>
      <c r="L32" s="21">
        <v>0</v>
      </c>
      <c r="M32" s="7">
        <v>1</v>
      </c>
      <c r="N32" s="21">
        <v>0</v>
      </c>
      <c r="O32" s="57">
        <v>0.5</v>
      </c>
      <c r="P32" s="12">
        <f t="shared" si="0"/>
        <v>0.5</v>
      </c>
      <c r="Q32" s="7" t="s">
        <v>486</v>
      </c>
      <c r="R32" s="7" t="s">
        <v>188</v>
      </c>
      <c r="S32" s="7"/>
      <c r="T32" s="7" t="s">
        <v>49</v>
      </c>
    </row>
    <row r="33" spans="1:20" ht="68.25" thickBot="1" x14ac:dyDescent="0.25">
      <c r="A33" s="7" t="s">
        <v>479</v>
      </c>
      <c r="B33" s="7" t="s">
        <v>59</v>
      </c>
      <c r="C33" s="7" t="s">
        <v>51</v>
      </c>
      <c r="D33" s="7" t="s">
        <v>189</v>
      </c>
      <c r="E33" s="7" t="s">
        <v>151</v>
      </c>
      <c r="F33" s="7" t="s">
        <v>190</v>
      </c>
      <c r="G33" s="7" t="s">
        <v>191</v>
      </c>
      <c r="H33" s="12">
        <v>1</v>
      </c>
      <c r="I33" s="7" t="s">
        <v>192</v>
      </c>
      <c r="J33" s="7" t="s">
        <v>79</v>
      </c>
      <c r="K33" s="7" t="s">
        <v>46</v>
      </c>
      <c r="L33" s="12">
        <v>0.3</v>
      </c>
      <c r="M33" s="12">
        <v>0.7</v>
      </c>
      <c r="N33" s="12">
        <v>0.3</v>
      </c>
      <c r="O33" s="12">
        <v>0.7</v>
      </c>
      <c r="P33" s="12">
        <f t="shared" si="0"/>
        <v>1</v>
      </c>
      <c r="Q33" s="7"/>
      <c r="R33" s="7"/>
      <c r="S33" s="7"/>
      <c r="T33" s="7" t="s">
        <v>49</v>
      </c>
    </row>
    <row r="34" spans="1:20" ht="93" customHeight="1" thickBot="1" x14ac:dyDescent="0.25">
      <c r="A34" s="7" t="s">
        <v>479</v>
      </c>
      <c r="B34" s="7" t="s">
        <v>59</v>
      </c>
      <c r="C34" s="7" t="s">
        <v>51</v>
      </c>
      <c r="D34" s="7" t="s">
        <v>193</v>
      </c>
      <c r="E34" s="7" t="s">
        <v>194</v>
      </c>
      <c r="F34" s="7" t="s">
        <v>90</v>
      </c>
      <c r="G34" s="7" t="s">
        <v>195</v>
      </c>
      <c r="H34" s="7">
        <v>1</v>
      </c>
      <c r="I34" s="7" t="s">
        <v>196</v>
      </c>
      <c r="J34" s="7" t="s">
        <v>79</v>
      </c>
      <c r="K34" s="7" t="s">
        <v>46</v>
      </c>
      <c r="L34" s="21">
        <v>0</v>
      </c>
      <c r="M34" s="7">
        <v>1</v>
      </c>
      <c r="N34" s="21">
        <v>0</v>
      </c>
      <c r="O34" s="57">
        <v>0.9</v>
      </c>
      <c r="P34" s="12">
        <f t="shared" si="0"/>
        <v>0.9</v>
      </c>
      <c r="Q34" s="7"/>
      <c r="R34" s="7"/>
      <c r="S34" s="7"/>
      <c r="T34" s="7" t="s">
        <v>49</v>
      </c>
    </row>
    <row r="35" spans="1:20" ht="84" customHeight="1" thickBot="1" x14ac:dyDescent="0.25">
      <c r="A35" s="7" t="s">
        <v>479</v>
      </c>
      <c r="B35" s="7" t="s">
        <v>59</v>
      </c>
      <c r="C35" s="7" t="s">
        <v>51</v>
      </c>
      <c r="D35" s="7" t="s">
        <v>197</v>
      </c>
      <c r="E35" s="7" t="s">
        <v>198</v>
      </c>
      <c r="F35" s="7" t="s">
        <v>54</v>
      </c>
      <c r="G35" s="7" t="s">
        <v>199</v>
      </c>
      <c r="H35" s="12">
        <v>0.25</v>
      </c>
      <c r="I35" s="7" t="s">
        <v>200</v>
      </c>
      <c r="J35" s="7" t="s">
        <v>79</v>
      </c>
      <c r="K35" s="7" t="s">
        <v>46</v>
      </c>
      <c r="L35" s="25">
        <v>0</v>
      </c>
      <c r="M35" s="19">
        <v>0.25</v>
      </c>
      <c r="N35" s="21">
        <v>0</v>
      </c>
      <c r="O35" s="12">
        <v>0.25</v>
      </c>
      <c r="P35" s="12">
        <f t="shared" si="0"/>
        <v>1</v>
      </c>
      <c r="Q35" s="7"/>
      <c r="R35" s="7"/>
      <c r="S35" s="7"/>
      <c r="T35" s="7" t="s">
        <v>49</v>
      </c>
    </row>
    <row r="36" spans="1:20" ht="65.25" customHeight="1" thickBot="1" x14ac:dyDescent="0.25">
      <c r="A36" s="7" t="s">
        <v>479</v>
      </c>
      <c r="B36" s="7" t="s">
        <v>201</v>
      </c>
      <c r="C36" s="7" t="s">
        <v>155</v>
      </c>
      <c r="D36" s="7" t="s">
        <v>202</v>
      </c>
      <c r="E36" s="7" t="s">
        <v>42</v>
      </c>
      <c r="F36" s="7" t="s">
        <v>54</v>
      </c>
      <c r="G36" s="7" t="s">
        <v>203</v>
      </c>
      <c r="H36" s="12">
        <v>1</v>
      </c>
      <c r="I36" s="7" t="s">
        <v>204</v>
      </c>
      <c r="J36" s="7" t="s">
        <v>79</v>
      </c>
      <c r="K36" s="7" t="s">
        <v>46</v>
      </c>
      <c r="L36" s="28">
        <v>0.5</v>
      </c>
      <c r="M36" s="28">
        <v>0.5</v>
      </c>
      <c r="N36" s="28">
        <v>0.5</v>
      </c>
      <c r="O36" s="28">
        <v>0.5</v>
      </c>
      <c r="P36" s="12">
        <f t="shared" si="0"/>
        <v>1</v>
      </c>
      <c r="Q36" s="17"/>
      <c r="R36" s="17"/>
      <c r="S36" s="17"/>
      <c r="T36" s="7" t="s">
        <v>49</v>
      </c>
    </row>
    <row r="37" spans="1:20" ht="247.5" customHeight="1" thickBot="1" x14ac:dyDescent="0.25">
      <c r="A37" s="7" t="s">
        <v>479</v>
      </c>
      <c r="B37" s="7">
        <v>12</v>
      </c>
      <c r="C37" s="7" t="s">
        <v>205</v>
      </c>
      <c r="D37" s="7" t="s">
        <v>206</v>
      </c>
      <c r="E37" s="7" t="s">
        <v>194</v>
      </c>
      <c r="F37" s="7" t="s">
        <v>90</v>
      </c>
      <c r="G37" s="7" t="s">
        <v>207</v>
      </c>
      <c r="H37" s="7">
        <v>1</v>
      </c>
      <c r="I37" s="7" t="s">
        <v>208</v>
      </c>
      <c r="J37" s="7" t="s">
        <v>487</v>
      </c>
      <c r="K37" s="7" t="s">
        <v>46</v>
      </c>
      <c r="L37" s="25">
        <v>0</v>
      </c>
      <c r="M37" s="7">
        <v>1</v>
      </c>
      <c r="N37" s="21">
        <v>0</v>
      </c>
      <c r="O37" s="60">
        <v>0</v>
      </c>
      <c r="P37" s="56">
        <f t="shared" si="0"/>
        <v>0</v>
      </c>
      <c r="Q37" s="7" t="s">
        <v>209</v>
      </c>
      <c r="R37" s="7" t="s">
        <v>210</v>
      </c>
      <c r="S37" s="7"/>
      <c r="T37" s="7" t="s">
        <v>49</v>
      </c>
    </row>
    <row r="38" spans="1:20" ht="135.75" thickBot="1" x14ac:dyDescent="0.25">
      <c r="A38" s="7" t="s">
        <v>479</v>
      </c>
      <c r="B38" s="7" t="s">
        <v>211</v>
      </c>
      <c r="C38" s="7" t="s">
        <v>183</v>
      </c>
      <c r="D38" s="7" t="s">
        <v>212</v>
      </c>
      <c r="E38" s="7" t="s">
        <v>42</v>
      </c>
      <c r="F38" s="7" t="s">
        <v>54</v>
      </c>
      <c r="G38" s="7" t="s">
        <v>213</v>
      </c>
      <c r="H38" s="12">
        <v>0.9</v>
      </c>
      <c r="I38" s="7" t="s">
        <v>214</v>
      </c>
      <c r="J38" s="7" t="s">
        <v>215</v>
      </c>
      <c r="K38" s="7" t="s">
        <v>46</v>
      </c>
      <c r="L38" s="15">
        <v>0.45</v>
      </c>
      <c r="M38" s="12">
        <v>0.45</v>
      </c>
      <c r="N38" s="12">
        <v>0.43</v>
      </c>
      <c r="O38" s="12">
        <v>0.44</v>
      </c>
      <c r="P38" s="12">
        <f t="shared" si="0"/>
        <v>0.96666666666666667</v>
      </c>
      <c r="Q38" s="7"/>
      <c r="R38" s="7"/>
      <c r="S38" s="7"/>
      <c r="T38" s="7" t="s">
        <v>488</v>
      </c>
    </row>
    <row r="39" spans="1:20" ht="57" thickBot="1" x14ac:dyDescent="0.25">
      <c r="A39" s="7" t="s">
        <v>479</v>
      </c>
      <c r="B39" s="7" t="s">
        <v>217</v>
      </c>
      <c r="C39" s="7" t="s">
        <v>183</v>
      </c>
      <c r="D39" s="7" t="s">
        <v>218</v>
      </c>
      <c r="E39" s="7" t="s">
        <v>42</v>
      </c>
      <c r="F39" s="7" t="s">
        <v>54</v>
      </c>
      <c r="G39" s="7" t="s">
        <v>219</v>
      </c>
      <c r="H39" s="12">
        <v>1</v>
      </c>
      <c r="I39" s="7" t="s">
        <v>220</v>
      </c>
      <c r="J39" s="7" t="s">
        <v>221</v>
      </c>
      <c r="K39" s="7" t="s">
        <v>46</v>
      </c>
      <c r="L39" s="12">
        <v>0.5</v>
      </c>
      <c r="M39" s="12">
        <v>0.5</v>
      </c>
      <c r="N39" s="12">
        <v>0.5</v>
      </c>
      <c r="O39" s="12">
        <v>0.49</v>
      </c>
      <c r="P39" s="12">
        <f t="shared" si="0"/>
        <v>0.99</v>
      </c>
      <c r="Q39" s="7"/>
      <c r="R39" s="7"/>
      <c r="S39" s="7"/>
      <c r="T39" s="7" t="s">
        <v>222</v>
      </c>
    </row>
    <row r="40" spans="1:20" ht="68.25" thickBot="1" x14ac:dyDescent="0.25">
      <c r="A40" s="7" t="s">
        <v>479</v>
      </c>
      <c r="B40" s="7" t="s">
        <v>59</v>
      </c>
      <c r="C40" s="7" t="s">
        <v>51</v>
      </c>
      <c r="D40" s="7" t="s">
        <v>223</v>
      </c>
      <c r="E40" s="7" t="s">
        <v>224</v>
      </c>
      <c r="F40" s="7" t="s">
        <v>90</v>
      </c>
      <c r="G40" s="7" t="s">
        <v>225</v>
      </c>
      <c r="H40" s="7">
        <v>1</v>
      </c>
      <c r="I40" s="7" t="s">
        <v>226</v>
      </c>
      <c r="J40" s="7" t="s">
        <v>79</v>
      </c>
      <c r="K40" s="7" t="s">
        <v>46</v>
      </c>
      <c r="L40" s="21">
        <v>0</v>
      </c>
      <c r="M40" s="7">
        <v>1</v>
      </c>
      <c r="N40" s="21">
        <v>0</v>
      </c>
      <c r="O40" s="7">
        <v>1</v>
      </c>
      <c r="P40" s="12">
        <f t="shared" si="0"/>
        <v>1</v>
      </c>
      <c r="Q40" s="7"/>
      <c r="R40" s="7"/>
      <c r="S40" s="7"/>
      <c r="T40" s="7" t="s">
        <v>216</v>
      </c>
    </row>
    <row r="41" spans="1:20" ht="45.75" thickBot="1" x14ac:dyDescent="0.25">
      <c r="A41" s="7" t="s">
        <v>479</v>
      </c>
      <c r="B41" s="7" t="s">
        <v>59</v>
      </c>
      <c r="C41" s="7" t="s">
        <v>51</v>
      </c>
      <c r="D41" s="7" t="s">
        <v>227</v>
      </c>
      <c r="E41" s="7" t="s">
        <v>228</v>
      </c>
      <c r="F41" s="7" t="s">
        <v>54</v>
      </c>
      <c r="G41" s="7" t="s">
        <v>229</v>
      </c>
      <c r="H41" s="12">
        <v>1</v>
      </c>
      <c r="I41" s="7" t="s">
        <v>230</v>
      </c>
      <c r="J41" s="7" t="s">
        <v>79</v>
      </c>
      <c r="K41" s="7" t="s">
        <v>46</v>
      </c>
      <c r="L41" s="12">
        <v>0.5</v>
      </c>
      <c r="M41" s="12">
        <v>0.5</v>
      </c>
      <c r="N41" s="12">
        <v>0.25</v>
      </c>
      <c r="O41" s="12">
        <v>0.75</v>
      </c>
      <c r="P41" s="12">
        <f t="shared" si="0"/>
        <v>1</v>
      </c>
      <c r="Q41" s="7"/>
      <c r="R41" s="7"/>
      <c r="S41" s="7"/>
      <c r="T41" s="7" t="s">
        <v>216</v>
      </c>
    </row>
    <row r="42" spans="1:20" ht="90.75" thickBot="1" x14ac:dyDescent="0.25">
      <c r="A42" s="7" t="s">
        <v>479</v>
      </c>
      <c r="B42" s="7">
        <v>16</v>
      </c>
      <c r="C42" s="7" t="s">
        <v>183</v>
      </c>
      <c r="D42" s="7" t="s">
        <v>231</v>
      </c>
      <c r="E42" s="7" t="s">
        <v>157</v>
      </c>
      <c r="F42" s="7" t="s">
        <v>54</v>
      </c>
      <c r="G42" s="7" t="s">
        <v>232</v>
      </c>
      <c r="H42" s="12">
        <v>0.95</v>
      </c>
      <c r="I42" s="7" t="s">
        <v>233</v>
      </c>
      <c r="J42" s="7" t="s">
        <v>79</v>
      </c>
      <c r="K42" s="7" t="s">
        <v>46</v>
      </c>
      <c r="L42" s="12">
        <v>0.45</v>
      </c>
      <c r="M42" s="12">
        <v>0.5</v>
      </c>
      <c r="N42" s="12">
        <v>0.41</v>
      </c>
      <c r="O42" s="12">
        <v>0.43430000000000002</v>
      </c>
      <c r="P42" s="12">
        <f>(N42+O42)/(L42+M42)</f>
        <v>0.88873684210526327</v>
      </c>
      <c r="Q42" s="7"/>
      <c r="R42" s="7"/>
      <c r="S42" s="7"/>
      <c r="T42" s="7" t="s">
        <v>234</v>
      </c>
    </row>
    <row r="43" spans="1:20" ht="61.5" customHeight="1" thickBot="1" x14ac:dyDescent="0.25">
      <c r="A43" s="7" t="s">
        <v>479</v>
      </c>
      <c r="B43" s="7" t="s">
        <v>235</v>
      </c>
      <c r="C43" s="7" t="s">
        <v>183</v>
      </c>
      <c r="D43" s="7" t="s">
        <v>236</v>
      </c>
      <c r="E43" s="7" t="s">
        <v>237</v>
      </c>
      <c r="F43" s="7" t="s">
        <v>54</v>
      </c>
      <c r="G43" s="7" t="s">
        <v>238</v>
      </c>
      <c r="H43" s="12">
        <v>1</v>
      </c>
      <c r="I43" s="7" t="s">
        <v>239</v>
      </c>
      <c r="J43" s="7" t="s">
        <v>234</v>
      </c>
      <c r="K43" s="7" t="s">
        <v>46</v>
      </c>
      <c r="L43" s="12">
        <v>0.5</v>
      </c>
      <c r="M43" s="12">
        <v>0.5</v>
      </c>
      <c r="N43" s="12">
        <v>0.5</v>
      </c>
      <c r="O43" s="62">
        <v>0.60580000000000001</v>
      </c>
      <c r="P43" s="12">
        <f t="shared" si="0"/>
        <v>1.1057999999999999</v>
      </c>
      <c r="Q43" s="7"/>
      <c r="R43" s="7"/>
      <c r="S43" s="7"/>
      <c r="T43" s="7" t="s">
        <v>234</v>
      </c>
    </row>
    <row r="44" spans="1:20" ht="92.25" customHeight="1" thickBot="1" x14ac:dyDescent="0.25">
      <c r="A44" s="7" t="s">
        <v>479</v>
      </c>
      <c r="B44" s="7">
        <v>15</v>
      </c>
      <c r="C44" s="7" t="s">
        <v>183</v>
      </c>
      <c r="D44" s="7" t="s">
        <v>240</v>
      </c>
      <c r="E44" s="7" t="s">
        <v>241</v>
      </c>
      <c r="F44" s="7" t="s">
        <v>54</v>
      </c>
      <c r="G44" s="7" t="s">
        <v>242</v>
      </c>
      <c r="H44" s="12">
        <v>1</v>
      </c>
      <c r="I44" s="7" t="s">
        <v>243</v>
      </c>
      <c r="J44" s="7" t="s">
        <v>234</v>
      </c>
      <c r="K44" s="7" t="s">
        <v>46</v>
      </c>
      <c r="L44" s="21">
        <v>0</v>
      </c>
      <c r="M44" s="19">
        <v>1</v>
      </c>
      <c r="N44" s="21">
        <v>0</v>
      </c>
      <c r="O44" s="12">
        <v>1</v>
      </c>
      <c r="P44" s="12">
        <f t="shared" si="0"/>
        <v>1</v>
      </c>
      <c r="Q44" s="7"/>
      <c r="R44" s="7"/>
      <c r="S44" s="7"/>
      <c r="T44" s="7" t="s">
        <v>234</v>
      </c>
    </row>
    <row r="45" spans="1:20" ht="83.25" customHeight="1" thickBot="1" x14ac:dyDescent="0.25">
      <c r="A45" s="7" t="s">
        <v>479</v>
      </c>
      <c r="B45" s="7" t="s">
        <v>217</v>
      </c>
      <c r="C45" s="7" t="s">
        <v>183</v>
      </c>
      <c r="D45" s="7" t="s">
        <v>244</v>
      </c>
      <c r="E45" s="7" t="s">
        <v>245</v>
      </c>
      <c r="F45" s="7" t="s">
        <v>54</v>
      </c>
      <c r="G45" s="7" t="s">
        <v>246</v>
      </c>
      <c r="H45" s="12">
        <v>0.85</v>
      </c>
      <c r="I45" s="7" t="s">
        <v>247</v>
      </c>
      <c r="J45" s="7" t="s">
        <v>79</v>
      </c>
      <c r="K45" s="7" t="s">
        <v>46</v>
      </c>
      <c r="L45" s="54">
        <v>0.85</v>
      </c>
      <c r="M45" s="54">
        <v>0.85</v>
      </c>
      <c r="N45" s="54">
        <v>0.8</v>
      </c>
      <c r="O45" s="54">
        <v>0.82</v>
      </c>
      <c r="P45" s="54">
        <f t="shared" si="0"/>
        <v>0.95294117647058829</v>
      </c>
      <c r="Q45" s="7"/>
      <c r="R45" s="7"/>
      <c r="S45" s="7" t="s">
        <v>505</v>
      </c>
      <c r="T45" s="7" t="s">
        <v>248</v>
      </c>
    </row>
    <row r="46" spans="1:20" ht="409.6" thickBot="1" x14ac:dyDescent="0.25">
      <c r="A46" s="7" t="s">
        <v>479</v>
      </c>
      <c r="B46" s="7" t="s">
        <v>217</v>
      </c>
      <c r="C46" s="7" t="s">
        <v>183</v>
      </c>
      <c r="D46" s="7" t="s">
        <v>249</v>
      </c>
      <c r="E46" s="7" t="s">
        <v>250</v>
      </c>
      <c r="F46" s="7" t="s">
        <v>54</v>
      </c>
      <c r="G46" s="7" t="s">
        <v>251</v>
      </c>
      <c r="H46" s="68">
        <v>1</v>
      </c>
      <c r="I46" s="7" t="s">
        <v>252</v>
      </c>
      <c r="J46" s="7" t="s">
        <v>253</v>
      </c>
      <c r="K46" s="7" t="s">
        <v>46</v>
      </c>
      <c r="L46" s="12">
        <v>0.05</v>
      </c>
      <c r="M46" s="12">
        <v>0.35</v>
      </c>
      <c r="N46" s="12">
        <v>0.05</v>
      </c>
      <c r="O46" s="12">
        <v>0.25</v>
      </c>
      <c r="P46" s="65">
        <f>(N46+O46+N47+O47+N48+O48+N49+O49)/(L46+M46+L47+M47+L48+M48+L49+M49)</f>
        <v>0.35</v>
      </c>
      <c r="Q46" s="13" t="s">
        <v>254</v>
      </c>
      <c r="R46" s="13" t="s">
        <v>255</v>
      </c>
      <c r="S46" s="13"/>
      <c r="T46" s="13" t="s">
        <v>248</v>
      </c>
    </row>
    <row r="47" spans="1:20" ht="409.6" thickBot="1" x14ac:dyDescent="0.25">
      <c r="A47" s="7" t="s">
        <v>479</v>
      </c>
      <c r="B47" s="7" t="s">
        <v>217</v>
      </c>
      <c r="C47" s="7" t="s">
        <v>183</v>
      </c>
      <c r="D47" s="7" t="s">
        <v>249</v>
      </c>
      <c r="E47" s="7" t="s">
        <v>250</v>
      </c>
      <c r="F47" s="7" t="s">
        <v>54</v>
      </c>
      <c r="G47" s="7" t="s">
        <v>251</v>
      </c>
      <c r="H47" s="69"/>
      <c r="I47" s="7" t="s">
        <v>256</v>
      </c>
      <c r="J47" s="7" t="s">
        <v>257</v>
      </c>
      <c r="K47" s="7" t="s">
        <v>46</v>
      </c>
      <c r="L47" s="21">
        <v>0</v>
      </c>
      <c r="M47" s="19">
        <v>0.15</v>
      </c>
      <c r="N47" s="21">
        <v>0</v>
      </c>
      <c r="O47" s="21">
        <v>0</v>
      </c>
      <c r="P47" s="66"/>
      <c r="Q47" s="13" t="s">
        <v>254</v>
      </c>
      <c r="R47" s="13" t="s">
        <v>255</v>
      </c>
      <c r="S47" s="13"/>
      <c r="T47" s="13" t="s">
        <v>248</v>
      </c>
    </row>
    <row r="48" spans="1:20" ht="409.6" thickBot="1" x14ac:dyDescent="0.25">
      <c r="A48" s="7" t="s">
        <v>479</v>
      </c>
      <c r="B48" s="7" t="s">
        <v>217</v>
      </c>
      <c r="C48" s="7" t="s">
        <v>183</v>
      </c>
      <c r="D48" s="7" t="s">
        <v>249</v>
      </c>
      <c r="E48" s="7" t="s">
        <v>250</v>
      </c>
      <c r="F48" s="7" t="s">
        <v>54</v>
      </c>
      <c r="G48" s="7" t="s">
        <v>251</v>
      </c>
      <c r="H48" s="69"/>
      <c r="I48" s="7" t="s">
        <v>258</v>
      </c>
      <c r="J48" s="7" t="s">
        <v>79</v>
      </c>
      <c r="K48" s="7" t="s">
        <v>46</v>
      </c>
      <c r="L48" s="21">
        <v>0</v>
      </c>
      <c r="M48" s="19">
        <v>0.05</v>
      </c>
      <c r="N48" s="21">
        <v>0</v>
      </c>
      <c r="O48" s="12">
        <v>0.05</v>
      </c>
      <c r="P48" s="66"/>
      <c r="Q48" s="13" t="s">
        <v>254</v>
      </c>
      <c r="R48" s="13" t="s">
        <v>255</v>
      </c>
      <c r="S48" s="13"/>
      <c r="T48" s="13" t="s">
        <v>248</v>
      </c>
    </row>
    <row r="49" spans="1:20" ht="409.6" thickBot="1" x14ac:dyDescent="0.25">
      <c r="A49" s="7" t="s">
        <v>479</v>
      </c>
      <c r="B49" s="7" t="s">
        <v>217</v>
      </c>
      <c r="C49" s="7" t="s">
        <v>183</v>
      </c>
      <c r="D49" s="7" t="s">
        <v>249</v>
      </c>
      <c r="E49" s="7" t="s">
        <v>250</v>
      </c>
      <c r="F49" s="7" t="s">
        <v>54</v>
      </c>
      <c r="G49" s="7" t="s">
        <v>251</v>
      </c>
      <c r="H49" s="70"/>
      <c r="I49" s="7" t="s">
        <v>259</v>
      </c>
      <c r="J49" s="7" t="s">
        <v>79</v>
      </c>
      <c r="K49" s="19" t="s">
        <v>46</v>
      </c>
      <c r="L49" s="21">
        <v>0</v>
      </c>
      <c r="M49" s="19">
        <v>0.4</v>
      </c>
      <c r="N49" s="21">
        <v>0</v>
      </c>
      <c r="O49" s="21">
        <v>0</v>
      </c>
      <c r="P49" s="67"/>
      <c r="Q49" s="13" t="s">
        <v>254</v>
      </c>
      <c r="R49" s="13" t="s">
        <v>255</v>
      </c>
      <c r="S49" s="13"/>
      <c r="T49" s="13" t="s">
        <v>248</v>
      </c>
    </row>
    <row r="50" spans="1:20" ht="87" customHeight="1" thickBot="1" x14ac:dyDescent="0.25">
      <c r="A50" s="7" t="s">
        <v>479</v>
      </c>
      <c r="B50" s="7">
        <v>14</v>
      </c>
      <c r="C50" s="7" t="s">
        <v>260</v>
      </c>
      <c r="D50" s="7" t="s">
        <v>261</v>
      </c>
      <c r="E50" s="7" t="s">
        <v>262</v>
      </c>
      <c r="F50" s="7" t="s">
        <v>54</v>
      </c>
      <c r="G50" s="7" t="s">
        <v>263</v>
      </c>
      <c r="H50" s="68">
        <v>0.3</v>
      </c>
      <c r="I50" s="53" t="s">
        <v>264</v>
      </c>
      <c r="J50" s="53" t="s">
        <v>265</v>
      </c>
      <c r="K50" s="53" t="s">
        <v>46</v>
      </c>
      <c r="L50" s="56">
        <v>7.0000000000000007E-2</v>
      </c>
      <c r="M50" s="56">
        <v>7.0000000000000007E-2</v>
      </c>
      <c r="N50" s="56">
        <v>5.5E-2</v>
      </c>
      <c r="O50" s="56">
        <v>0.11</v>
      </c>
      <c r="P50" s="76">
        <f>(N50+O50+N51+O51+N52+O52)/(L50+M50+L51+M51+L52+M52)</f>
        <v>1.0833333333333335</v>
      </c>
      <c r="Q50" s="13"/>
      <c r="R50" s="13"/>
      <c r="S50" s="13"/>
      <c r="T50" s="7" t="s">
        <v>266</v>
      </c>
    </row>
    <row r="51" spans="1:20" ht="89.25" customHeight="1" thickBot="1" x14ac:dyDescent="0.25">
      <c r="A51" s="7" t="s">
        <v>479</v>
      </c>
      <c r="B51" s="7">
        <v>14</v>
      </c>
      <c r="C51" s="7" t="s">
        <v>260</v>
      </c>
      <c r="D51" s="7" t="s">
        <v>261</v>
      </c>
      <c r="E51" s="7" t="s">
        <v>262</v>
      </c>
      <c r="F51" s="7" t="s">
        <v>54</v>
      </c>
      <c r="G51" s="7" t="s">
        <v>263</v>
      </c>
      <c r="H51" s="69"/>
      <c r="I51" s="53" t="s">
        <v>267</v>
      </c>
      <c r="J51" s="53" t="s">
        <v>265</v>
      </c>
      <c r="K51" s="53" t="s">
        <v>46</v>
      </c>
      <c r="L51" s="56">
        <v>0.04</v>
      </c>
      <c r="M51" s="56">
        <v>0.04</v>
      </c>
      <c r="N51" s="56">
        <v>0.04</v>
      </c>
      <c r="O51" s="56">
        <v>0.04</v>
      </c>
      <c r="P51" s="77"/>
      <c r="Q51" s="13"/>
      <c r="R51" s="13"/>
      <c r="S51" s="13"/>
      <c r="T51" s="7" t="s">
        <v>266</v>
      </c>
    </row>
    <row r="52" spans="1:20" ht="87" customHeight="1" thickBot="1" x14ac:dyDescent="0.25">
      <c r="A52" s="7" t="s">
        <v>479</v>
      </c>
      <c r="B52" s="7">
        <v>14</v>
      </c>
      <c r="C52" s="7" t="s">
        <v>260</v>
      </c>
      <c r="D52" s="7" t="s">
        <v>261</v>
      </c>
      <c r="E52" s="7" t="s">
        <v>262</v>
      </c>
      <c r="F52" s="7" t="s">
        <v>54</v>
      </c>
      <c r="G52" s="7" t="s">
        <v>263</v>
      </c>
      <c r="H52" s="70"/>
      <c r="I52" s="53" t="s">
        <v>268</v>
      </c>
      <c r="J52" s="53" t="s">
        <v>265</v>
      </c>
      <c r="K52" s="53" t="s">
        <v>46</v>
      </c>
      <c r="L52" s="56">
        <v>0.04</v>
      </c>
      <c r="M52" s="56">
        <v>0.04</v>
      </c>
      <c r="N52" s="56">
        <v>3.5000000000000003E-2</v>
      </c>
      <c r="O52" s="56">
        <v>4.4999999999999998E-2</v>
      </c>
      <c r="P52" s="78"/>
      <c r="Q52" s="13"/>
      <c r="R52" s="13"/>
      <c r="S52" s="13"/>
      <c r="T52" s="7" t="s">
        <v>266</v>
      </c>
    </row>
    <row r="53" spans="1:20" ht="89.25" customHeight="1" thickBot="1" x14ac:dyDescent="0.25">
      <c r="A53" s="7" t="s">
        <v>479</v>
      </c>
      <c r="B53" s="7">
        <v>14</v>
      </c>
      <c r="C53" s="7" t="s">
        <v>260</v>
      </c>
      <c r="D53" s="7" t="s">
        <v>269</v>
      </c>
      <c r="E53" s="7" t="s">
        <v>270</v>
      </c>
      <c r="F53" s="7" t="s">
        <v>190</v>
      </c>
      <c r="G53" s="7" t="s">
        <v>271</v>
      </c>
      <c r="H53" s="12">
        <v>1</v>
      </c>
      <c r="I53" s="7" t="s">
        <v>272</v>
      </c>
      <c r="J53" s="7" t="s">
        <v>265</v>
      </c>
      <c r="K53" s="7" t="s">
        <v>46</v>
      </c>
      <c r="L53" s="12">
        <v>0.5</v>
      </c>
      <c r="M53" s="12">
        <v>0.5</v>
      </c>
      <c r="N53" s="12">
        <v>0.45</v>
      </c>
      <c r="O53" s="12">
        <v>0.47</v>
      </c>
      <c r="P53" s="12">
        <f>(N53+O53)/(L53+M53)</f>
        <v>0.91999999999999993</v>
      </c>
      <c r="Q53" s="7"/>
      <c r="R53" s="24"/>
      <c r="S53" s="7"/>
      <c r="T53" s="7" t="s">
        <v>266</v>
      </c>
    </row>
    <row r="54" spans="1:20" ht="79.5" thickBot="1" x14ac:dyDescent="0.25">
      <c r="A54" s="7" t="s">
        <v>479</v>
      </c>
      <c r="B54" s="7">
        <v>9</v>
      </c>
      <c r="C54" s="7" t="s">
        <v>160</v>
      </c>
      <c r="D54" s="7" t="s">
        <v>273</v>
      </c>
      <c r="E54" s="7" t="s">
        <v>274</v>
      </c>
      <c r="F54" s="7" t="s">
        <v>90</v>
      </c>
      <c r="G54" s="7" t="s">
        <v>275</v>
      </c>
      <c r="H54" s="7">
        <v>1</v>
      </c>
      <c r="I54" s="7" t="s">
        <v>276</v>
      </c>
      <c r="J54" s="7" t="s">
        <v>277</v>
      </c>
      <c r="K54" s="7" t="s">
        <v>46</v>
      </c>
      <c r="L54" s="21">
        <v>0</v>
      </c>
      <c r="M54" s="7">
        <v>1</v>
      </c>
      <c r="N54" s="21">
        <v>0</v>
      </c>
      <c r="O54" s="7">
        <v>1</v>
      </c>
      <c r="P54" s="12">
        <f>(N54+O54)/(L54+M54)</f>
        <v>1</v>
      </c>
      <c r="Q54" s="7"/>
      <c r="R54" s="24"/>
      <c r="S54" s="7"/>
      <c r="T54" s="7" t="s">
        <v>278</v>
      </c>
    </row>
    <row r="55" spans="1:20" ht="68.25" thickBot="1" x14ac:dyDescent="0.25">
      <c r="A55" s="7" t="s">
        <v>479</v>
      </c>
      <c r="B55" s="7">
        <v>9</v>
      </c>
      <c r="C55" s="7" t="s">
        <v>160</v>
      </c>
      <c r="D55" s="7" t="s">
        <v>279</v>
      </c>
      <c r="E55" s="7" t="s">
        <v>151</v>
      </c>
      <c r="F55" s="7" t="s">
        <v>54</v>
      </c>
      <c r="G55" s="7" t="s">
        <v>280</v>
      </c>
      <c r="H55" s="65">
        <v>1</v>
      </c>
      <c r="I55" s="7" t="s">
        <v>281</v>
      </c>
      <c r="J55" s="7" t="s">
        <v>221</v>
      </c>
      <c r="K55" s="7" t="s">
        <v>46</v>
      </c>
      <c r="L55" s="12">
        <v>0.2</v>
      </c>
      <c r="M55" s="21">
        <v>0</v>
      </c>
      <c r="N55" s="19">
        <v>0.2</v>
      </c>
      <c r="O55" s="21">
        <v>0</v>
      </c>
      <c r="P55" s="65">
        <f>(N55+O55+N56+O56+N57+O57+N58+O58)/(L55+M55+L56+M56+L57+M57+L58+M58)</f>
        <v>1</v>
      </c>
      <c r="Q55" s="7"/>
      <c r="R55" s="7"/>
      <c r="S55" s="7"/>
      <c r="T55" s="7" t="s">
        <v>278</v>
      </c>
    </row>
    <row r="56" spans="1:20" ht="68.25" thickBot="1" x14ac:dyDescent="0.25">
      <c r="A56" s="7" t="s">
        <v>479</v>
      </c>
      <c r="B56" s="7">
        <v>9</v>
      </c>
      <c r="C56" s="7" t="s">
        <v>160</v>
      </c>
      <c r="D56" s="7" t="s">
        <v>279</v>
      </c>
      <c r="E56" s="7" t="s">
        <v>151</v>
      </c>
      <c r="F56" s="7" t="s">
        <v>54</v>
      </c>
      <c r="G56" s="7" t="s">
        <v>280</v>
      </c>
      <c r="H56" s="66"/>
      <c r="I56" s="7" t="s">
        <v>282</v>
      </c>
      <c r="J56" s="7" t="s">
        <v>221</v>
      </c>
      <c r="K56" s="7" t="s">
        <v>80</v>
      </c>
      <c r="L56" s="12">
        <v>0.15</v>
      </c>
      <c r="M56" s="12">
        <v>0.15</v>
      </c>
      <c r="N56" s="12">
        <v>0.15</v>
      </c>
      <c r="O56" s="12">
        <v>0.15</v>
      </c>
      <c r="P56" s="66"/>
      <c r="Q56" s="7"/>
      <c r="R56" s="7"/>
      <c r="S56" s="7"/>
      <c r="T56" s="7" t="s">
        <v>278</v>
      </c>
    </row>
    <row r="57" spans="1:20" ht="68.25" thickBot="1" x14ac:dyDescent="0.25">
      <c r="A57" s="7" t="s">
        <v>479</v>
      </c>
      <c r="B57" s="7">
        <v>9</v>
      </c>
      <c r="C57" s="7" t="s">
        <v>160</v>
      </c>
      <c r="D57" s="7" t="s">
        <v>279</v>
      </c>
      <c r="E57" s="7" t="s">
        <v>151</v>
      </c>
      <c r="F57" s="7" t="s">
        <v>54</v>
      </c>
      <c r="G57" s="7" t="s">
        <v>280</v>
      </c>
      <c r="H57" s="66"/>
      <c r="I57" s="7" t="s">
        <v>283</v>
      </c>
      <c r="J57" s="7" t="s">
        <v>221</v>
      </c>
      <c r="K57" s="7" t="s">
        <v>46</v>
      </c>
      <c r="L57" s="12">
        <v>0.15</v>
      </c>
      <c r="M57" s="12">
        <v>0.15</v>
      </c>
      <c r="N57" s="12">
        <v>0.15</v>
      </c>
      <c r="O57" s="12">
        <v>0.15</v>
      </c>
      <c r="P57" s="66"/>
      <c r="Q57" s="7"/>
      <c r="R57" s="7"/>
      <c r="S57" s="7"/>
      <c r="T57" s="7" t="s">
        <v>278</v>
      </c>
    </row>
    <row r="58" spans="1:20" ht="68.25" thickBot="1" x14ac:dyDescent="0.25">
      <c r="A58" s="7" t="s">
        <v>479</v>
      </c>
      <c r="B58" s="7">
        <v>9</v>
      </c>
      <c r="C58" s="7" t="s">
        <v>160</v>
      </c>
      <c r="D58" s="7" t="s">
        <v>279</v>
      </c>
      <c r="E58" s="7" t="s">
        <v>151</v>
      </c>
      <c r="F58" s="7" t="s">
        <v>54</v>
      </c>
      <c r="G58" s="7" t="s">
        <v>280</v>
      </c>
      <c r="H58" s="67"/>
      <c r="I58" s="7" t="s">
        <v>284</v>
      </c>
      <c r="J58" s="7" t="s">
        <v>221</v>
      </c>
      <c r="K58" s="7" t="s">
        <v>46</v>
      </c>
      <c r="L58" s="12">
        <v>0.1</v>
      </c>
      <c r="M58" s="12">
        <v>0.1</v>
      </c>
      <c r="N58" s="12">
        <v>0.1</v>
      </c>
      <c r="O58" s="12">
        <v>0.1</v>
      </c>
      <c r="P58" s="67"/>
      <c r="Q58" s="7"/>
      <c r="R58" s="7"/>
      <c r="S58" s="7"/>
      <c r="T58" s="7" t="s">
        <v>278</v>
      </c>
    </row>
    <row r="59" spans="1:20" ht="243" customHeight="1" thickBot="1" x14ac:dyDescent="0.25">
      <c r="A59" s="7" t="s">
        <v>479</v>
      </c>
      <c r="B59" s="7">
        <v>9</v>
      </c>
      <c r="C59" s="7" t="s">
        <v>160</v>
      </c>
      <c r="D59" s="7" t="s">
        <v>285</v>
      </c>
      <c r="E59" s="7" t="s">
        <v>286</v>
      </c>
      <c r="F59" s="7" t="s">
        <v>54</v>
      </c>
      <c r="G59" s="7" t="s">
        <v>287</v>
      </c>
      <c r="H59" s="12">
        <v>1</v>
      </c>
      <c r="I59" s="7" t="s">
        <v>288</v>
      </c>
      <c r="J59" s="7" t="s">
        <v>79</v>
      </c>
      <c r="K59" s="7" t="s">
        <v>46</v>
      </c>
      <c r="L59" s="21">
        <v>0</v>
      </c>
      <c r="M59" s="19">
        <v>1</v>
      </c>
      <c r="N59" s="21">
        <v>0</v>
      </c>
      <c r="O59" s="19">
        <v>0</v>
      </c>
      <c r="P59" s="19">
        <f>(N59+O59)/(L59+M59)</f>
        <v>0</v>
      </c>
      <c r="Q59" s="13" t="s">
        <v>289</v>
      </c>
      <c r="R59" s="13" t="s">
        <v>290</v>
      </c>
      <c r="S59" s="29"/>
      <c r="T59" s="13" t="s">
        <v>291</v>
      </c>
    </row>
    <row r="60" spans="1:20" ht="116.25" customHeight="1" thickBot="1" x14ac:dyDescent="0.25">
      <c r="A60" s="7" t="s">
        <v>479</v>
      </c>
      <c r="B60" s="7">
        <v>4</v>
      </c>
      <c r="C60" s="7" t="s">
        <v>183</v>
      </c>
      <c r="D60" s="7" t="s">
        <v>292</v>
      </c>
      <c r="E60" s="7" t="s">
        <v>151</v>
      </c>
      <c r="F60" s="7" t="s">
        <v>54</v>
      </c>
      <c r="G60" s="7" t="s">
        <v>293</v>
      </c>
      <c r="H60" s="12">
        <v>1</v>
      </c>
      <c r="I60" s="7" t="s">
        <v>294</v>
      </c>
      <c r="J60" s="7" t="s">
        <v>79</v>
      </c>
      <c r="K60" s="7" t="s">
        <v>46</v>
      </c>
      <c r="L60" s="12">
        <v>0.5</v>
      </c>
      <c r="M60" s="12">
        <v>0.5</v>
      </c>
      <c r="N60" s="12">
        <v>0.4</v>
      </c>
      <c r="O60" s="12">
        <v>0.5</v>
      </c>
      <c r="P60" s="12">
        <f>(N60+O60)/(L60+M60)</f>
        <v>0.9</v>
      </c>
      <c r="Q60" s="8"/>
      <c r="R60" s="7"/>
      <c r="S60" s="7"/>
      <c r="T60" s="7" t="s">
        <v>295</v>
      </c>
    </row>
    <row r="61" spans="1:20" ht="125.25" customHeight="1" thickBot="1" x14ac:dyDescent="0.25">
      <c r="A61" s="7" t="s">
        <v>479</v>
      </c>
      <c r="B61" s="7">
        <v>14.16</v>
      </c>
      <c r="C61" s="7" t="s">
        <v>183</v>
      </c>
      <c r="D61" s="7" t="s">
        <v>296</v>
      </c>
      <c r="E61" s="7" t="s">
        <v>151</v>
      </c>
      <c r="F61" s="7" t="s">
        <v>54</v>
      </c>
      <c r="G61" s="7" t="s">
        <v>297</v>
      </c>
      <c r="H61" s="12">
        <v>1</v>
      </c>
      <c r="I61" s="7" t="s">
        <v>298</v>
      </c>
      <c r="J61" s="7" t="s">
        <v>79</v>
      </c>
      <c r="K61" s="7" t="s">
        <v>46</v>
      </c>
      <c r="L61" s="12">
        <v>0.2</v>
      </c>
      <c r="M61" s="12">
        <v>0.8</v>
      </c>
      <c r="N61" s="12">
        <v>0.17</v>
      </c>
      <c r="O61" s="12">
        <v>0.6</v>
      </c>
      <c r="P61" s="12">
        <f>(N61+O61)/(L61+M61)</f>
        <v>0.77</v>
      </c>
      <c r="Q61" s="7" t="s">
        <v>299</v>
      </c>
      <c r="R61" s="7" t="s">
        <v>300</v>
      </c>
      <c r="S61" s="7"/>
      <c r="T61" s="7" t="s">
        <v>301</v>
      </c>
    </row>
    <row r="62" spans="1:20" ht="183" customHeight="1" thickBot="1" x14ac:dyDescent="0.25">
      <c r="A62" s="7" t="s">
        <v>479</v>
      </c>
      <c r="B62" s="7">
        <v>14</v>
      </c>
      <c r="C62" s="7" t="s">
        <v>260</v>
      </c>
      <c r="D62" s="7" t="s">
        <v>302</v>
      </c>
      <c r="E62" s="7" t="s">
        <v>194</v>
      </c>
      <c r="F62" s="7" t="s">
        <v>90</v>
      </c>
      <c r="G62" s="8" t="s">
        <v>303</v>
      </c>
      <c r="H62" s="8">
        <v>1</v>
      </c>
      <c r="I62" s="8" t="s">
        <v>304</v>
      </c>
      <c r="J62" s="7" t="s">
        <v>265</v>
      </c>
      <c r="K62" s="7" t="s">
        <v>46</v>
      </c>
      <c r="L62" s="8">
        <v>1</v>
      </c>
      <c r="M62" s="30">
        <v>0</v>
      </c>
      <c r="N62" s="8">
        <v>0.83</v>
      </c>
      <c r="O62" s="30">
        <v>0</v>
      </c>
      <c r="P62" s="12">
        <f>(N62+O62)/(L62+M62)</f>
        <v>0.83</v>
      </c>
      <c r="Q62" s="7" t="s">
        <v>305</v>
      </c>
      <c r="R62" s="7" t="s">
        <v>306</v>
      </c>
      <c r="S62" s="8"/>
      <c r="T62" s="7" t="s">
        <v>266</v>
      </c>
    </row>
    <row r="63" spans="1:20" ht="197.25" customHeight="1" thickBot="1" x14ac:dyDescent="0.25">
      <c r="A63" s="7" t="s">
        <v>479</v>
      </c>
      <c r="B63" s="7">
        <v>15</v>
      </c>
      <c r="C63" s="7" t="s">
        <v>183</v>
      </c>
      <c r="D63" s="7" t="s">
        <v>307</v>
      </c>
      <c r="E63" s="7" t="s">
        <v>308</v>
      </c>
      <c r="F63" s="7" t="s">
        <v>54</v>
      </c>
      <c r="G63" s="17" t="s">
        <v>309</v>
      </c>
      <c r="H63" s="28">
        <v>0.25</v>
      </c>
      <c r="I63" s="8" t="s">
        <v>310</v>
      </c>
      <c r="J63" s="7" t="s">
        <v>489</v>
      </c>
      <c r="K63" s="7" t="s">
        <v>80</v>
      </c>
      <c r="L63" s="25">
        <v>0</v>
      </c>
      <c r="M63" s="18">
        <v>0.25</v>
      </c>
      <c r="N63" s="25">
        <v>0</v>
      </c>
      <c r="O63" s="28">
        <v>0.05</v>
      </c>
      <c r="P63" s="12">
        <f t="shared" ref="P63" si="1">(N63+O63)/(L63+M63)</f>
        <v>0.2</v>
      </c>
      <c r="Q63" s="7" t="s">
        <v>312</v>
      </c>
      <c r="R63" s="7" t="s">
        <v>313</v>
      </c>
      <c r="S63" s="31"/>
      <c r="T63" s="7" t="s">
        <v>49</v>
      </c>
    </row>
    <row r="64" spans="1:20" ht="124.5" thickBot="1" x14ac:dyDescent="0.25">
      <c r="A64" s="7" t="s">
        <v>490</v>
      </c>
      <c r="B64" s="16" t="s">
        <v>347</v>
      </c>
      <c r="C64" s="16" t="s">
        <v>348</v>
      </c>
      <c r="D64" s="6" t="s">
        <v>349</v>
      </c>
      <c r="E64" s="7" t="s">
        <v>350</v>
      </c>
      <c r="F64" s="7" t="s">
        <v>90</v>
      </c>
      <c r="G64" s="16" t="s">
        <v>351</v>
      </c>
      <c r="H64" s="17">
        <v>42</v>
      </c>
      <c r="I64" s="11" t="s">
        <v>496</v>
      </c>
      <c r="J64" s="7" t="s">
        <v>352</v>
      </c>
      <c r="K64" s="7" t="s">
        <v>46</v>
      </c>
      <c r="L64" s="16">
        <v>14</v>
      </c>
      <c r="M64" s="16">
        <v>28</v>
      </c>
      <c r="N64" s="16">
        <v>14</v>
      </c>
      <c r="O64" s="16">
        <v>22</v>
      </c>
      <c r="P64" s="12">
        <f>(N64+O64)/(L64+M64)</f>
        <v>0.8571428571428571</v>
      </c>
      <c r="Q64" s="16"/>
      <c r="R64" s="7"/>
      <c r="S64" s="13"/>
      <c r="T64" s="7" t="s">
        <v>353</v>
      </c>
    </row>
    <row r="65" spans="1:20" ht="147" thickBot="1" x14ac:dyDescent="0.25">
      <c r="A65" s="7" t="s">
        <v>490</v>
      </c>
      <c r="B65" s="16" t="s">
        <v>347</v>
      </c>
      <c r="C65" s="16" t="s">
        <v>348</v>
      </c>
      <c r="D65" s="6" t="s">
        <v>354</v>
      </c>
      <c r="E65" s="7" t="s">
        <v>355</v>
      </c>
      <c r="F65" s="7" t="s">
        <v>90</v>
      </c>
      <c r="G65" s="16" t="s">
        <v>356</v>
      </c>
      <c r="H65" s="17">
        <v>245</v>
      </c>
      <c r="I65" s="11" t="s">
        <v>497</v>
      </c>
      <c r="J65" s="7" t="s">
        <v>352</v>
      </c>
      <c r="K65" s="7" t="s">
        <v>46</v>
      </c>
      <c r="L65" s="16">
        <v>141</v>
      </c>
      <c r="M65" s="16">
        <v>104</v>
      </c>
      <c r="N65" s="16">
        <v>141</v>
      </c>
      <c r="O65" s="16">
        <v>149</v>
      </c>
      <c r="P65" s="12">
        <f>(N65+O65)/(L65+M65)</f>
        <v>1.1836734693877551</v>
      </c>
      <c r="Q65" s="6" t="s">
        <v>357</v>
      </c>
      <c r="R65" s="6" t="s">
        <v>358</v>
      </c>
      <c r="S65" s="13"/>
      <c r="T65" s="7" t="s">
        <v>353</v>
      </c>
    </row>
    <row r="66" spans="1:20" ht="135.75" thickBot="1" x14ac:dyDescent="0.25">
      <c r="A66" s="7" t="s">
        <v>490</v>
      </c>
      <c r="B66" s="16" t="s">
        <v>347</v>
      </c>
      <c r="C66" s="16" t="s">
        <v>348</v>
      </c>
      <c r="D66" s="6" t="s">
        <v>359</v>
      </c>
      <c r="E66" s="7" t="s">
        <v>360</v>
      </c>
      <c r="F66" s="7" t="s">
        <v>90</v>
      </c>
      <c r="G66" s="16" t="s">
        <v>361</v>
      </c>
      <c r="H66" s="17">
        <v>58</v>
      </c>
      <c r="I66" s="11" t="s">
        <v>498</v>
      </c>
      <c r="J66" s="7" t="s">
        <v>352</v>
      </c>
      <c r="K66" s="7" t="s">
        <v>46</v>
      </c>
      <c r="L66" s="16">
        <v>46</v>
      </c>
      <c r="M66" s="16">
        <v>12</v>
      </c>
      <c r="N66" s="16">
        <v>46</v>
      </c>
      <c r="O66" s="16">
        <v>4</v>
      </c>
      <c r="P66" s="12">
        <f>(N66+O66)/(L66+M66)</f>
        <v>0.86206896551724133</v>
      </c>
      <c r="Q66" s="6"/>
      <c r="R66" s="6"/>
      <c r="S66" s="13"/>
      <c r="T66" s="7" t="s">
        <v>353</v>
      </c>
    </row>
    <row r="67" spans="1:20" ht="124.5" thickBot="1" x14ac:dyDescent="0.25">
      <c r="A67" s="7" t="s">
        <v>490</v>
      </c>
      <c r="B67" s="16" t="s">
        <v>347</v>
      </c>
      <c r="C67" s="16" t="s">
        <v>348</v>
      </c>
      <c r="D67" s="6" t="s">
        <v>362</v>
      </c>
      <c r="E67" s="7" t="s">
        <v>363</v>
      </c>
      <c r="F67" s="7" t="s">
        <v>54</v>
      </c>
      <c r="G67" s="16" t="s">
        <v>364</v>
      </c>
      <c r="H67" s="28">
        <v>1</v>
      </c>
      <c r="I67" s="7" t="s">
        <v>272</v>
      </c>
      <c r="J67" s="7" t="s">
        <v>352</v>
      </c>
      <c r="K67" s="7" t="s">
        <v>46</v>
      </c>
      <c r="L67" s="15">
        <v>0.5</v>
      </c>
      <c r="M67" s="15">
        <v>0.5</v>
      </c>
      <c r="N67" s="15">
        <v>0.5</v>
      </c>
      <c r="O67" s="15">
        <v>0.5</v>
      </c>
      <c r="P67" s="12">
        <f>(N67+O67)/(L67+M67)</f>
        <v>1</v>
      </c>
      <c r="Q67" s="16"/>
      <c r="R67" s="7"/>
      <c r="S67" s="13"/>
      <c r="T67" s="7" t="s">
        <v>353</v>
      </c>
    </row>
    <row r="68" spans="1:20" ht="135" customHeight="1" thickBot="1" x14ac:dyDescent="0.25">
      <c r="A68" s="7" t="s">
        <v>490</v>
      </c>
      <c r="B68" s="16" t="s">
        <v>347</v>
      </c>
      <c r="C68" s="16" t="s">
        <v>348</v>
      </c>
      <c r="D68" s="6" t="s">
        <v>365</v>
      </c>
      <c r="E68" s="7" t="s">
        <v>366</v>
      </c>
      <c r="F68" s="7" t="s">
        <v>54</v>
      </c>
      <c r="G68" s="16" t="s">
        <v>367</v>
      </c>
      <c r="H68" s="28">
        <v>1</v>
      </c>
      <c r="I68" s="7" t="s">
        <v>368</v>
      </c>
      <c r="J68" s="7" t="s">
        <v>352</v>
      </c>
      <c r="K68" s="7" t="s">
        <v>46</v>
      </c>
      <c r="L68" s="15">
        <v>0.5</v>
      </c>
      <c r="M68" s="15">
        <v>0.5</v>
      </c>
      <c r="N68" s="15">
        <v>0.5</v>
      </c>
      <c r="O68" s="15">
        <v>0.5</v>
      </c>
      <c r="P68" s="12">
        <f>(N68+O68)/(L68+M68)</f>
        <v>1</v>
      </c>
      <c r="Q68" s="16"/>
      <c r="R68" s="7"/>
      <c r="S68" s="13"/>
      <c r="T68" s="7" t="s">
        <v>353</v>
      </c>
    </row>
    <row r="69" spans="1:20" ht="90.75" thickBot="1" x14ac:dyDescent="0.25">
      <c r="A69" s="7" t="s">
        <v>490</v>
      </c>
      <c r="B69" s="16" t="s">
        <v>347</v>
      </c>
      <c r="C69" s="16" t="s">
        <v>348</v>
      </c>
      <c r="D69" s="6" t="s">
        <v>369</v>
      </c>
      <c r="E69" s="7" t="s">
        <v>370</v>
      </c>
      <c r="F69" s="7" t="s">
        <v>90</v>
      </c>
      <c r="G69" s="16" t="s">
        <v>371</v>
      </c>
      <c r="H69" s="17">
        <v>19</v>
      </c>
      <c r="I69" s="7" t="s">
        <v>372</v>
      </c>
      <c r="J69" s="7" t="s">
        <v>352</v>
      </c>
      <c r="K69" s="7" t="s">
        <v>46</v>
      </c>
      <c r="L69" s="16">
        <v>9</v>
      </c>
      <c r="M69" s="16">
        <v>10</v>
      </c>
      <c r="N69" s="16">
        <v>9</v>
      </c>
      <c r="O69" s="16">
        <v>10</v>
      </c>
      <c r="P69" s="12">
        <f t="shared" ref="P69" si="2">(N69+O69)/(L69+M69)</f>
        <v>1</v>
      </c>
      <c r="Q69" s="16"/>
      <c r="R69" s="7"/>
      <c r="S69" s="13"/>
      <c r="T69" s="7" t="s">
        <v>373</v>
      </c>
    </row>
    <row r="70" spans="1:20" ht="90.75" thickBot="1" x14ac:dyDescent="0.25">
      <c r="A70" s="7" t="s">
        <v>490</v>
      </c>
      <c r="B70" s="16" t="s">
        <v>374</v>
      </c>
      <c r="C70" s="16" t="s">
        <v>130</v>
      </c>
      <c r="D70" s="6" t="s">
        <v>375</v>
      </c>
      <c r="E70" s="7" t="s">
        <v>376</v>
      </c>
      <c r="F70" s="7" t="s">
        <v>90</v>
      </c>
      <c r="G70" s="16" t="s">
        <v>377</v>
      </c>
      <c r="H70" s="17">
        <v>7</v>
      </c>
      <c r="I70" s="11" t="s">
        <v>499</v>
      </c>
      <c r="J70" s="7" t="s">
        <v>352</v>
      </c>
      <c r="K70" s="7" t="s">
        <v>46</v>
      </c>
      <c r="L70" s="16">
        <v>2</v>
      </c>
      <c r="M70" s="16">
        <v>5</v>
      </c>
      <c r="N70" s="16">
        <v>2</v>
      </c>
      <c r="O70" s="16">
        <v>4</v>
      </c>
      <c r="P70" s="12">
        <f>(N70+O70)/(L70+M70)</f>
        <v>0.8571428571428571</v>
      </c>
      <c r="Q70" s="16"/>
      <c r="R70" s="7"/>
      <c r="S70" s="13"/>
      <c r="T70" s="7" t="s">
        <v>353</v>
      </c>
    </row>
    <row r="71" spans="1:20" ht="102" thickBot="1" x14ac:dyDescent="0.25">
      <c r="A71" s="7" t="s">
        <v>490</v>
      </c>
      <c r="B71" s="16" t="s">
        <v>378</v>
      </c>
      <c r="C71" s="16" t="s">
        <v>130</v>
      </c>
      <c r="D71" s="6" t="s">
        <v>379</v>
      </c>
      <c r="E71" s="7" t="s">
        <v>380</v>
      </c>
      <c r="F71" s="7" t="s">
        <v>54</v>
      </c>
      <c r="G71" s="16" t="s">
        <v>381</v>
      </c>
      <c r="H71" s="28">
        <v>1</v>
      </c>
      <c r="I71" s="7" t="s">
        <v>382</v>
      </c>
      <c r="J71" s="7" t="s">
        <v>352</v>
      </c>
      <c r="K71" s="7" t="s">
        <v>174</v>
      </c>
      <c r="L71" s="15">
        <v>0.5</v>
      </c>
      <c r="M71" s="15">
        <v>0.5</v>
      </c>
      <c r="N71" s="15">
        <v>0.5</v>
      </c>
      <c r="O71" s="15">
        <v>0.49</v>
      </c>
      <c r="P71" s="12">
        <f t="shared" ref="P71" si="3">(N71+O71)/(L71+M71)</f>
        <v>0.99</v>
      </c>
      <c r="Q71" s="16"/>
      <c r="R71" s="7"/>
      <c r="S71" s="13"/>
      <c r="T71" s="7" t="s">
        <v>353</v>
      </c>
    </row>
    <row r="72" spans="1:20" ht="90.75" thickBot="1" x14ac:dyDescent="0.25">
      <c r="A72" s="7" t="s">
        <v>490</v>
      </c>
      <c r="B72" s="16" t="s">
        <v>378</v>
      </c>
      <c r="C72" s="16" t="s">
        <v>130</v>
      </c>
      <c r="D72" s="6" t="s">
        <v>383</v>
      </c>
      <c r="E72" s="7" t="s">
        <v>384</v>
      </c>
      <c r="F72" s="7" t="s">
        <v>54</v>
      </c>
      <c r="G72" s="16" t="s">
        <v>385</v>
      </c>
      <c r="H72" s="28">
        <v>1</v>
      </c>
      <c r="I72" s="7" t="s">
        <v>386</v>
      </c>
      <c r="J72" s="7" t="s">
        <v>352</v>
      </c>
      <c r="K72" s="7" t="s">
        <v>174</v>
      </c>
      <c r="L72" s="15">
        <v>0.5</v>
      </c>
      <c r="M72" s="15">
        <v>0.5</v>
      </c>
      <c r="N72" s="15">
        <v>0.5</v>
      </c>
      <c r="O72" s="15">
        <v>0.49</v>
      </c>
      <c r="P72" s="12">
        <f>(N72+O72)/(L72+M72)</f>
        <v>0.99</v>
      </c>
      <c r="Q72" s="16"/>
      <c r="R72" s="7"/>
      <c r="S72" s="13"/>
      <c r="T72" s="7" t="s">
        <v>353</v>
      </c>
    </row>
    <row r="73" spans="1:20" ht="90.75" thickBot="1" x14ac:dyDescent="0.25">
      <c r="A73" s="7" t="s">
        <v>490</v>
      </c>
      <c r="B73" s="16" t="s">
        <v>387</v>
      </c>
      <c r="C73" s="16" t="s">
        <v>388</v>
      </c>
      <c r="D73" s="7" t="s">
        <v>389</v>
      </c>
      <c r="E73" s="7" t="s">
        <v>390</v>
      </c>
      <c r="F73" s="7" t="s">
        <v>90</v>
      </c>
      <c r="G73" s="16" t="s">
        <v>391</v>
      </c>
      <c r="H73" s="79">
        <v>3</v>
      </c>
      <c r="I73" s="7" t="s">
        <v>392</v>
      </c>
      <c r="J73" s="7" t="s">
        <v>352</v>
      </c>
      <c r="K73" s="7" t="s">
        <v>174</v>
      </c>
      <c r="L73" s="16">
        <v>0.34</v>
      </c>
      <c r="M73" s="16">
        <v>0.66</v>
      </c>
      <c r="N73" s="16">
        <v>0.34</v>
      </c>
      <c r="O73" s="16">
        <v>0.66</v>
      </c>
      <c r="P73" s="65">
        <f t="shared" ref="P73" si="4">(N73+O73)/(L73+M73)</f>
        <v>1</v>
      </c>
      <c r="Q73" s="16"/>
      <c r="R73" s="13"/>
      <c r="S73" s="13"/>
      <c r="T73" s="7" t="s">
        <v>393</v>
      </c>
    </row>
    <row r="74" spans="1:20" ht="90.75" thickBot="1" x14ac:dyDescent="0.25">
      <c r="A74" s="7" t="s">
        <v>490</v>
      </c>
      <c r="B74" s="16" t="s">
        <v>387</v>
      </c>
      <c r="C74" s="16" t="s">
        <v>388</v>
      </c>
      <c r="D74" s="7" t="s">
        <v>389</v>
      </c>
      <c r="E74" s="7" t="s">
        <v>390</v>
      </c>
      <c r="F74" s="7" t="s">
        <v>90</v>
      </c>
      <c r="G74" s="16" t="s">
        <v>391</v>
      </c>
      <c r="H74" s="80"/>
      <c r="I74" s="7" t="s">
        <v>394</v>
      </c>
      <c r="J74" s="7" t="s">
        <v>352</v>
      </c>
      <c r="K74" s="7" t="s">
        <v>46</v>
      </c>
      <c r="L74" s="22">
        <v>0</v>
      </c>
      <c r="M74" s="16">
        <v>1</v>
      </c>
      <c r="N74" s="22">
        <v>0</v>
      </c>
      <c r="O74" s="16">
        <v>1</v>
      </c>
      <c r="P74" s="66"/>
      <c r="Q74" s="16"/>
      <c r="R74" s="13"/>
      <c r="S74" s="13"/>
      <c r="T74" s="7" t="s">
        <v>393</v>
      </c>
    </row>
    <row r="75" spans="1:20" ht="90.75" thickBot="1" x14ac:dyDescent="0.25">
      <c r="A75" s="7" t="s">
        <v>490</v>
      </c>
      <c r="B75" s="16" t="s">
        <v>387</v>
      </c>
      <c r="C75" s="16" t="s">
        <v>388</v>
      </c>
      <c r="D75" s="7" t="s">
        <v>389</v>
      </c>
      <c r="E75" s="7" t="s">
        <v>390</v>
      </c>
      <c r="F75" s="7" t="s">
        <v>90</v>
      </c>
      <c r="G75" s="16" t="s">
        <v>391</v>
      </c>
      <c r="H75" s="81"/>
      <c r="I75" s="7" t="s">
        <v>395</v>
      </c>
      <c r="J75" s="7" t="s">
        <v>352</v>
      </c>
      <c r="K75" s="7" t="s">
        <v>174</v>
      </c>
      <c r="L75" s="16">
        <v>1</v>
      </c>
      <c r="M75" s="22">
        <v>0</v>
      </c>
      <c r="N75" s="16">
        <v>1</v>
      </c>
      <c r="O75" s="22">
        <v>0</v>
      </c>
      <c r="P75" s="67"/>
      <c r="Q75" s="16"/>
      <c r="R75" s="13"/>
      <c r="S75" s="13"/>
      <c r="T75" s="7" t="s">
        <v>393</v>
      </c>
    </row>
    <row r="76" spans="1:20" ht="135.75" thickBot="1" x14ac:dyDescent="0.25">
      <c r="A76" s="7" t="s">
        <v>490</v>
      </c>
      <c r="B76" s="16" t="s">
        <v>347</v>
      </c>
      <c r="C76" s="16" t="s">
        <v>348</v>
      </c>
      <c r="D76" s="6" t="s">
        <v>396</v>
      </c>
      <c r="E76" s="7" t="s">
        <v>397</v>
      </c>
      <c r="F76" s="7" t="s">
        <v>90</v>
      </c>
      <c r="G76" s="16" t="s">
        <v>398</v>
      </c>
      <c r="H76" s="17">
        <v>116</v>
      </c>
      <c r="I76" s="11" t="s">
        <v>500</v>
      </c>
      <c r="J76" s="7" t="s">
        <v>352</v>
      </c>
      <c r="K76" s="7" t="s">
        <v>46</v>
      </c>
      <c r="L76" s="16">
        <v>94</v>
      </c>
      <c r="M76" s="16">
        <v>22</v>
      </c>
      <c r="N76" s="16">
        <v>94</v>
      </c>
      <c r="O76" s="16">
        <v>25</v>
      </c>
      <c r="P76" s="15">
        <f>(N76+O76)/(L76+M76)</f>
        <v>1.0258620689655173</v>
      </c>
      <c r="Q76" s="16"/>
      <c r="R76" s="7"/>
      <c r="S76" s="13"/>
      <c r="T76" s="7" t="s">
        <v>353</v>
      </c>
    </row>
    <row r="77" spans="1:20" ht="104.25" customHeight="1" thickBot="1" x14ac:dyDescent="0.25">
      <c r="A77" s="7" t="s">
        <v>473</v>
      </c>
      <c r="B77" s="16" t="s">
        <v>421</v>
      </c>
      <c r="C77" s="16" t="s">
        <v>422</v>
      </c>
      <c r="D77" s="6" t="s">
        <v>423</v>
      </c>
      <c r="E77" s="7" t="s">
        <v>120</v>
      </c>
      <c r="F77" s="7" t="s">
        <v>90</v>
      </c>
      <c r="G77" s="16" t="s">
        <v>424</v>
      </c>
      <c r="H77" s="79">
        <v>65</v>
      </c>
      <c r="I77" s="7" t="s">
        <v>425</v>
      </c>
      <c r="J77" s="7" t="s">
        <v>426</v>
      </c>
      <c r="K77" s="7" t="s">
        <v>46</v>
      </c>
      <c r="L77" s="21">
        <v>0</v>
      </c>
      <c r="M77" s="16">
        <v>2</v>
      </c>
      <c r="N77" s="22">
        <v>0</v>
      </c>
      <c r="O77" s="16">
        <v>2</v>
      </c>
      <c r="P77" s="82">
        <f>(O77+N77+N78+O78+N79+O79)/(M77+L77+L78+M78+M79+L79)</f>
        <v>0.9538461538461539</v>
      </c>
      <c r="Q77" s="15"/>
      <c r="R77" s="16"/>
      <c r="S77" s="7"/>
      <c r="T77" s="13" t="s">
        <v>427</v>
      </c>
    </row>
    <row r="78" spans="1:20" ht="105.75" customHeight="1" thickBot="1" x14ac:dyDescent="0.25">
      <c r="A78" s="7" t="s">
        <v>473</v>
      </c>
      <c r="B78" s="16" t="s">
        <v>421</v>
      </c>
      <c r="C78" s="16" t="s">
        <v>422</v>
      </c>
      <c r="D78" s="6" t="s">
        <v>423</v>
      </c>
      <c r="E78" s="7" t="s">
        <v>120</v>
      </c>
      <c r="F78" s="7" t="s">
        <v>90</v>
      </c>
      <c r="G78" s="16" t="s">
        <v>424</v>
      </c>
      <c r="H78" s="80"/>
      <c r="I78" s="7" t="s">
        <v>428</v>
      </c>
      <c r="J78" s="7" t="s">
        <v>429</v>
      </c>
      <c r="K78" s="7" t="s">
        <v>46</v>
      </c>
      <c r="L78" s="7">
        <v>15</v>
      </c>
      <c r="M78" s="16">
        <v>47</v>
      </c>
      <c r="N78" s="16">
        <v>15</v>
      </c>
      <c r="O78" s="16">
        <v>44</v>
      </c>
      <c r="P78" s="83"/>
      <c r="Q78" s="15"/>
      <c r="R78" s="16"/>
      <c r="S78" s="7"/>
      <c r="T78" s="13" t="s">
        <v>430</v>
      </c>
    </row>
    <row r="79" spans="1:20" ht="105.75" customHeight="1" thickBot="1" x14ac:dyDescent="0.25">
      <c r="A79" s="7" t="s">
        <v>473</v>
      </c>
      <c r="B79" s="16" t="s">
        <v>421</v>
      </c>
      <c r="C79" s="16" t="s">
        <v>422</v>
      </c>
      <c r="D79" s="6" t="s">
        <v>423</v>
      </c>
      <c r="E79" s="7" t="s">
        <v>120</v>
      </c>
      <c r="F79" s="7" t="s">
        <v>90</v>
      </c>
      <c r="G79" s="16" t="s">
        <v>424</v>
      </c>
      <c r="H79" s="81"/>
      <c r="I79" s="7" t="s">
        <v>431</v>
      </c>
      <c r="J79" s="7" t="s">
        <v>432</v>
      </c>
      <c r="K79" s="7" t="s">
        <v>46</v>
      </c>
      <c r="L79" s="7">
        <v>1</v>
      </c>
      <c r="M79" s="22">
        <v>0</v>
      </c>
      <c r="N79" s="16">
        <v>1</v>
      </c>
      <c r="O79" s="22">
        <v>0</v>
      </c>
      <c r="P79" s="84"/>
      <c r="Q79" s="15"/>
      <c r="R79" s="16"/>
      <c r="S79" s="7"/>
      <c r="T79" s="13" t="s">
        <v>433</v>
      </c>
    </row>
    <row r="80" spans="1:20" ht="206.25" customHeight="1" thickBot="1" x14ac:dyDescent="0.25">
      <c r="A80" s="7" t="s">
        <v>473</v>
      </c>
      <c r="B80" s="16" t="s">
        <v>129</v>
      </c>
      <c r="C80" s="16" t="s">
        <v>422</v>
      </c>
      <c r="D80" s="6" t="s">
        <v>434</v>
      </c>
      <c r="E80" s="7" t="s">
        <v>435</v>
      </c>
      <c r="F80" s="7" t="s">
        <v>90</v>
      </c>
      <c r="G80" s="16" t="s">
        <v>436</v>
      </c>
      <c r="H80" s="17">
        <v>5</v>
      </c>
      <c r="I80" s="7" t="s">
        <v>437</v>
      </c>
      <c r="J80" s="7" t="s">
        <v>438</v>
      </c>
      <c r="K80" s="7" t="s">
        <v>46</v>
      </c>
      <c r="L80" s="7">
        <v>1</v>
      </c>
      <c r="M80" s="16">
        <v>4</v>
      </c>
      <c r="N80" s="61">
        <v>0.9</v>
      </c>
      <c r="O80" s="61">
        <v>3.7</v>
      </c>
      <c r="P80" s="15">
        <f t="shared" ref="P80:P86" si="5">(N80+O80)/(L80+M80)</f>
        <v>0.92000000000000015</v>
      </c>
      <c r="Q80" s="15"/>
      <c r="R80" s="16"/>
      <c r="S80" s="7"/>
      <c r="T80" s="13" t="s">
        <v>439</v>
      </c>
    </row>
    <row r="81" spans="1:20" ht="168.75" customHeight="1" thickBot="1" x14ac:dyDescent="0.25">
      <c r="A81" s="7" t="s">
        <v>473</v>
      </c>
      <c r="B81" s="16" t="s">
        <v>129</v>
      </c>
      <c r="C81" s="16" t="s">
        <v>130</v>
      </c>
      <c r="D81" s="6" t="s">
        <v>440</v>
      </c>
      <c r="E81" s="7" t="s">
        <v>376</v>
      </c>
      <c r="F81" s="7" t="s">
        <v>90</v>
      </c>
      <c r="G81" s="16" t="s">
        <v>441</v>
      </c>
      <c r="H81" s="17">
        <v>10</v>
      </c>
      <c r="I81" s="7" t="s">
        <v>442</v>
      </c>
      <c r="J81" s="7" t="s">
        <v>443</v>
      </c>
      <c r="K81" s="7" t="s">
        <v>46</v>
      </c>
      <c r="L81" s="7">
        <v>8</v>
      </c>
      <c r="M81" s="16">
        <v>2</v>
      </c>
      <c r="N81" s="16">
        <v>8</v>
      </c>
      <c r="O81" s="16">
        <v>12</v>
      </c>
      <c r="P81" s="15">
        <f t="shared" si="5"/>
        <v>2</v>
      </c>
      <c r="Q81" s="12" t="s">
        <v>491</v>
      </c>
      <c r="R81" s="7" t="s">
        <v>444</v>
      </c>
      <c r="S81" s="7"/>
      <c r="T81" s="13" t="s">
        <v>445</v>
      </c>
    </row>
    <row r="82" spans="1:20" ht="185.25" customHeight="1" thickBot="1" x14ac:dyDescent="0.25">
      <c r="A82" s="7" t="s">
        <v>473</v>
      </c>
      <c r="B82" s="16" t="s">
        <v>446</v>
      </c>
      <c r="C82" s="16" t="s">
        <v>388</v>
      </c>
      <c r="D82" s="6" t="s">
        <v>447</v>
      </c>
      <c r="E82" s="7" t="s">
        <v>448</v>
      </c>
      <c r="F82" s="7" t="s">
        <v>54</v>
      </c>
      <c r="G82" s="16" t="s">
        <v>449</v>
      </c>
      <c r="H82" s="28">
        <v>0.7</v>
      </c>
      <c r="I82" s="7" t="s">
        <v>450</v>
      </c>
      <c r="J82" s="7" t="s">
        <v>451</v>
      </c>
      <c r="K82" s="7" t="s">
        <v>46</v>
      </c>
      <c r="L82" s="19">
        <v>0.45</v>
      </c>
      <c r="M82" s="20">
        <v>0.25</v>
      </c>
      <c r="N82" s="20">
        <v>0.44</v>
      </c>
      <c r="O82" s="20">
        <v>0.25</v>
      </c>
      <c r="P82" s="15">
        <f t="shared" si="5"/>
        <v>0.98571428571428565</v>
      </c>
      <c r="Q82" s="15"/>
      <c r="R82" s="16"/>
      <c r="S82" s="7"/>
      <c r="T82" s="13" t="s">
        <v>452</v>
      </c>
    </row>
    <row r="83" spans="1:20" ht="133.5" customHeight="1" thickBot="1" x14ac:dyDescent="0.25">
      <c r="A83" s="7" t="s">
        <v>473</v>
      </c>
      <c r="B83" s="16">
        <v>3.5</v>
      </c>
      <c r="C83" s="16" t="s">
        <v>130</v>
      </c>
      <c r="D83" s="6" t="s">
        <v>453</v>
      </c>
      <c r="E83" s="7" t="s">
        <v>454</v>
      </c>
      <c r="F83" s="7" t="s">
        <v>90</v>
      </c>
      <c r="G83" s="16" t="s">
        <v>455</v>
      </c>
      <c r="H83" s="17">
        <v>30</v>
      </c>
      <c r="I83" s="7" t="s">
        <v>456</v>
      </c>
      <c r="J83" s="7" t="s">
        <v>457</v>
      </c>
      <c r="K83" s="7" t="s">
        <v>46</v>
      </c>
      <c r="L83" s="7">
        <v>17</v>
      </c>
      <c r="M83" s="16">
        <v>13</v>
      </c>
      <c r="N83" s="16">
        <v>17</v>
      </c>
      <c r="O83" s="16">
        <v>13</v>
      </c>
      <c r="P83" s="15">
        <f t="shared" si="5"/>
        <v>1</v>
      </c>
      <c r="Q83" s="15"/>
      <c r="R83" s="16"/>
      <c r="S83" s="7"/>
      <c r="T83" s="13" t="s">
        <v>458</v>
      </c>
    </row>
    <row r="84" spans="1:20" ht="117.75" customHeight="1" thickBot="1" x14ac:dyDescent="0.25">
      <c r="A84" s="7" t="s">
        <v>473</v>
      </c>
      <c r="B84" s="16" t="s">
        <v>129</v>
      </c>
      <c r="C84" s="16" t="s">
        <v>130</v>
      </c>
      <c r="D84" s="6" t="s">
        <v>459</v>
      </c>
      <c r="E84" s="7" t="s">
        <v>460</v>
      </c>
      <c r="F84" s="7" t="s">
        <v>90</v>
      </c>
      <c r="G84" s="16" t="s">
        <v>461</v>
      </c>
      <c r="H84" s="17">
        <v>750</v>
      </c>
      <c r="I84" s="7" t="s">
        <v>462</v>
      </c>
      <c r="J84" s="7" t="s">
        <v>463</v>
      </c>
      <c r="K84" s="7" t="s">
        <v>46</v>
      </c>
      <c r="L84" s="7">
        <v>420</v>
      </c>
      <c r="M84" s="16">
        <v>330</v>
      </c>
      <c r="N84" s="16">
        <v>420</v>
      </c>
      <c r="O84" s="16">
        <v>403</v>
      </c>
      <c r="P84" s="15">
        <f t="shared" si="5"/>
        <v>1.0973333333333333</v>
      </c>
      <c r="Q84" s="15"/>
      <c r="R84" s="16"/>
      <c r="S84" s="7"/>
      <c r="T84" s="13" t="s">
        <v>464</v>
      </c>
    </row>
    <row r="85" spans="1:20" ht="104.25" customHeight="1" thickBot="1" x14ac:dyDescent="0.25">
      <c r="A85" s="7" t="s">
        <v>473</v>
      </c>
      <c r="B85" s="16">
        <v>2.8</v>
      </c>
      <c r="C85" s="16" t="s">
        <v>348</v>
      </c>
      <c r="D85" s="6" t="s">
        <v>465</v>
      </c>
      <c r="E85" s="7" t="s">
        <v>274</v>
      </c>
      <c r="F85" s="7" t="s">
        <v>90</v>
      </c>
      <c r="G85" s="16" t="s">
        <v>466</v>
      </c>
      <c r="H85" s="17">
        <v>210</v>
      </c>
      <c r="I85" s="7" t="s">
        <v>467</v>
      </c>
      <c r="J85" s="7" t="s">
        <v>311</v>
      </c>
      <c r="K85" s="7" t="s">
        <v>46</v>
      </c>
      <c r="L85" s="7">
        <v>115</v>
      </c>
      <c r="M85" s="16">
        <v>95</v>
      </c>
      <c r="N85" s="16">
        <v>115</v>
      </c>
      <c r="O85" s="16">
        <v>125</v>
      </c>
      <c r="P85" s="15">
        <f t="shared" si="5"/>
        <v>1.1428571428571428</v>
      </c>
      <c r="Q85" s="15"/>
      <c r="R85" s="16"/>
      <c r="S85" s="7"/>
      <c r="T85" s="13" t="s">
        <v>468</v>
      </c>
    </row>
    <row r="86" spans="1:20" ht="96.75" customHeight="1" thickBot="1" x14ac:dyDescent="0.25">
      <c r="A86" s="7" t="s">
        <v>473</v>
      </c>
      <c r="B86" s="16">
        <v>15.16</v>
      </c>
      <c r="C86" s="16" t="s">
        <v>388</v>
      </c>
      <c r="D86" s="6" t="s">
        <v>469</v>
      </c>
      <c r="E86" s="7" t="s">
        <v>470</v>
      </c>
      <c r="F86" s="7" t="s">
        <v>54</v>
      </c>
      <c r="G86" s="16" t="s">
        <v>471</v>
      </c>
      <c r="H86" s="18">
        <v>0.9</v>
      </c>
      <c r="I86" s="7" t="s">
        <v>472</v>
      </c>
      <c r="J86" s="7" t="s">
        <v>473</v>
      </c>
      <c r="K86" s="7" t="s">
        <v>46</v>
      </c>
      <c r="L86" s="21">
        <v>0</v>
      </c>
      <c r="M86" s="20">
        <v>0.9</v>
      </c>
      <c r="N86" s="22">
        <v>0</v>
      </c>
      <c r="O86" s="20">
        <v>0.91</v>
      </c>
      <c r="P86" s="15">
        <f t="shared" si="5"/>
        <v>1.0111111111111111</v>
      </c>
      <c r="Q86" s="15"/>
      <c r="R86" s="16"/>
      <c r="S86" s="7"/>
      <c r="T86" s="13" t="s">
        <v>474</v>
      </c>
    </row>
  </sheetData>
  <autoFilter ref="A4:T4"/>
  <mergeCells count="38">
    <mergeCell ref="H50:H52"/>
    <mergeCell ref="P50:P52"/>
    <mergeCell ref="H77:H79"/>
    <mergeCell ref="P77:P79"/>
    <mergeCell ref="H55:H58"/>
    <mergeCell ref="P55:P58"/>
    <mergeCell ref="H73:H75"/>
    <mergeCell ref="P73:P75"/>
    <mergeCell ref="A1:T1"/>
    <mergeCell ref="S3:S4"/>
    <mergeCell ref="T3:T4"/>
    <mergeCell ref="A2:T2"/>
    <mergeCell ref="I3:K3"/>
    <mergeCell ref="L3:M3"/>
    <mergeCell ref="N3:O3"/>
    <mergeCell ref="A3:A4"/>
    <mergeCell ref="B3:B4"/>
    <mergeCell ref="C3:C4"/>
    <mergeCell ref="D3:D4"/>
    <mergeCell ref="E3:E4"/>
    <mergeCell ref="F3:F4"/>
    <mergeCell ref="G3:G4"/>
    <mergeCell ref="H3:H4"/>
    <mergeCell ref="P3:P4"/>
    <mergeCell ref="Q3:Q4"/>
    <mergeCell ref="P46:P49"/>
    <mergeCell ref="H46:H49"/>
    <mergeCell ref="R3:R4"/>
    <mergeCell ref="H9:H10"/>
    <mergeCell ref="P9:P10"/>
    <mergeCell ref="H11:H13"/>
    <mergeCell ref="P11:P13"/>
    <mergeCell ref="H14:H15"/>
    <mergeCell ref="P14:P15"/>
    <mergeCell ref="H18:H20"/>
    <mergeCell ref="P18:P20"/>
    <mergeCell ref="H22:H23"/>
    <mergeCell ref="P22:P23"/>
  </mergeCells>
  <phoneticPr fontId="1" type="noConversion"/>
  <pageMargins left="0.7" right="0.7" top="0.75" bottom="0.75" header="0.3" footer="0.3"/>
  <pageSetup orientation="portrait" r:id="rId1"/>
  <ignoredErrors>
    <ignoredError sqref="P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1"/>
  <sheetViews>
    <sheetView showGridLines="0" zoomScaleNormal="100" workbookViewId="0">
      <pane ySplit="3" topLeftCell="A4" activePane="bottomLeft" state="frozen"/>
      <selection pane="bottomLeft" activeCell="C4" sqref="C4"/>
    </sheetView>
  </sheetViews>
  <sheetFormatPr baseColWidth="10" defaultRowHeight="15" x14ac:dyDescent="0.25"/>
  <cols>
    <col min="1" max="1" width="11.42578125" style="5"/>
    <col min="2" max="2" width="12.7109375" style="5" customWidth="1"/>
    <col min="3" max="3" width="13.5703125" customWidth="1"/>
    <col min="4" max="4" width="18" customWidth="1"/>
    <col min="5" max="5" width="12.5703125" bestFit="1" customWidth="1"/>
    <col min="8" max="8" width="12.7109375" customWidth="1"/>
    <col min="9" max="9" width="14" customWidth="1"/>
    <col min="11" max="11" width="21" customWidth="1"/>
  </cols>
  <sheetData>
    <row r="1" spans="1:11" ht="18" x14ac:dyDescent="0.25">
      <c r="A1" s="85" t="s">
        <v>502</v>
      </c>
      <c r="B1" s="85"/>
      <c r="C1" s="85"/>
      <c r="D1" s="85"/>
      <c r="E1" s="85"/>
      <c r="F1" s="85"/>
      <c r="G1" s="85"/>
      <c r="H1" s="85"/>
      <c r="I1" s="85"/>
      <c r="J1" s="85"/>
      <c r="K1" s="85"/>
    </row>
    <row r="2" spans="1:11" ht="22.5" customHeight="1" thickBot="1" x14ac:dyDescent="0.3">
      <c r="A2" s="75" t="s">
        <v>38</v>
      </c>
      <c r="B2" s="75"/>
      <c r="C2" s="75"/>
      <c r="D2" s="75"/>
      <c r="E2" s="75"/>
      <c r="F2" s="75"/>
      <c r="G2" s="75"/>
      <c r="H2" s="75"/>
      <c r="I2" s="75"/>
      <c r="J2" s="75"/>
      <c r="K2" s="75"/>
    </row>
    <row r="3" spans="1:11" s="2" customFormat="1" ht="37.5" customHeight="1" thickBot="1" x14ac:dyDescent="0.25">
      <c r="A3" s="4" t="s">
        <v>29</v>
      </c>
      <c r="B3" s="4" t="s">
        <v>19</v>
      </c>
      <c r="C3" s="4" t="s">
        <v>20</v>
      </c>
      <c r="D3" s="4" t="s">
        <v>21</v>
      </c>
      <c r="E3" s="4" t="s">
        <v>22</v>
      </c>
      <c r="F3" s="4" t="s">
        <v>23</v>
      </c>
      <c r="G3" s="4" t="s">
        <v>24</v>
      </c>
      <c r="H3" s="4" t="s">
        <v>25</v>
      </c>
      <c r="I3" s="4" t="s">
        <v>26</v>
      </c>
      <c r="J3" s="4" t="s">
        <v>27</v>
      </c>
      <c r="K3" s="4" t="s">
        <v>28</v>
      </c>
    </row>
    <row r="4" spans="1:11" ht="15.75" thickBot="1" x14ac:dyDescent="0.3">
      <c r="A4" s="8" t="s">
        <v>479</v>
      </c>
      <c r="B4" s="8" t="s">
        <v>43</v>
      </c>
      <c r="C4" s="32" t="s">
        <v>314</v>
      </c>
      <c r="D4" s="43">
        <v>40736086</v>
      </c>
      <c r="E4" s="41">
        <v>0</v>
      </c>
      <c r="F4" s="41">
        <v>0</v>
      </c>
      <c r="G4" s="41">
        <v>0</v>
      </c>
      <c r="H4" s="41">
        <v>0</v>
      </c>
      <c r="I4" s="41">
        <v>0</v>
      </c>
      <c r="J4" s="41">
        <v>0</v>
      </c>
      <c r="K4" s="43">
        <f>SUM(D4:J4)</f>
        <v>40736086</v>
      </c>
    </row>
    <row r="5" spans="1:11" ht="15.75" thickBot="1" x14ac:dyDescent="0.3">
      <c r="A5" s="8" t="s">
        <v>479</v>
      </c>
      <c r="B5" s="8" t="s">
        <v>43</v>
      </c>
      <c r="C5" s="32" t="s">
        <v>315</v>
      </c>
      <c r="D5" s="43">
        <v>38059340.490000002</v>
      </c>
      <c r="E5" s="41">
        <v>0</v>
      </c>
      <c r="F5" s="41">
        <v>0</v>
      </c>
      <c r="G5" s="41">
        <v>0</v>
      </c>
      <c r="H5" s="41">
        <v>0</v>
      </c>
      <c r="I5" s="41">
        <v>0</v>
      </c>
      <c r="J5" s="41">
        <v>0</v>
      </c>
      <c r="K5" s="43">
        <f>SUM(D5:J5)</f>
        <v>38059340.490000002</v>
      </c>
    </row>
    <row r="6" spans="1:11" ht="15.75" thickBot="1" x14ac:dyDescent="0.3">
      <c r="A6" s="9" t="s">
        <v>479</v>
      </c>
      <c r="B6" s="9" t="s">
        <v>43</v>
      </c>
      <c r="C6" s="33" t="s">
        <v>316</v>
      </c>
      <c r="D6" s="34">
        <f>D5/D4</f>
        <v>0.93429055727150623</v>
      </c>
      <c r="E6" s="42">
        <v>0</v>
      </c>
      <c r="F6" s="42">
        <v>0</v>
      </c>
      <c r="G6" s="42">
        <v>0</v>
      </c>
      <c r="H6" s="42">
        <v>0</v>
      </c>
      <c r="I6" s="42">
        <v>0</v>
      </c>
      <c r="J6" s="42">
        <v>0</v>
      </c>
      <c r="K6" s="34">
        <f t="shared" ref="K6" si="0">K5/K4</f>
        <v>0.93429055727150623</v>
      </c>
    </row>
    <row r="7" spans="1:11" ht="15.75" thickBot="1" x14ac:dyDescent="0.3">
      <c r="A7" s="8" t="s">
        <v>479</v>
      </c>
      <c r="B7" s="8" t="s">
        <v>55</v>
      </c>
      <c r="C7" s="32" t="s">
        <v>314</v>
      </c>
      <c r="D7" s="43">
        <v>30775899</v>
      </c>
      <c r="E7" s="43">
        <v>92000000</v>
      </c>
      <c r="F7" s="41">
        <v>0</v>
      </c>
      <c r="G7" s="41">
        <v>0</v>
      </c>
      <c r="H7" s="41">
        <v>0</v>
      </c>
      <c r="I7" s="41">
        <v>0</v>
      </c>
      <c r="J7" s="41">
        <v>0</v>
      </c>
      <c r="K7" s="43">
        <f>SUM(D7:J7)</f>
        <v>122775899</v>
      </c>
    </row>
    <row r="8" spans="1:11" ht="15.75" thickBot="1" x14ac:dyDescent="0.3">
      <c r="A8" s="8" t="s">
        <v>479</v>
      </c>
      <c r="B8" s="8" t="s">
        <v>55</v>
      </c>
      <c r="C8" s="32" t="s">
        <v>315</v>
      </c>
      <c r="D8" s="43">
        <v>25470486.650000002</v>
      </c>
      <c r="E8" s="43">
        <v>75210317.299999997</v>
      </c>
      <c r="F8" s="41">
        <v>0</v>
      </c>
      <c r="G8" s="41">
        <v>0</v>
      </c>
      <c r="H8" s="41">
        <v>0</v>
      </c>
      <c r="I8" s="41">
        <v>0</v>
      </c>
      <c r="J8" s="41">
        <v>0</v>
      </c>
      <c r="K8" s="43">
        <f>SUM(D8:J8)</f>
        <v>100680803.95</v>
      </c>
    </row>
    <row r="9" spans="1:11" ht="15.75" thickBot="1" x14ac:dyDescent="0.3">
      <c r="A9" s="9" t="s">
        <v>479</v>
      </c>
      <c r="B9" s="9" t="s">
        <v>55</v>
      </c>
      <c r="C9" s="33" t="s">
        <v>316</v>
      </c>
      <c r="D9" s="34">
        <f>D8/D7</f>
        <v>0.82761145823879922</v>
      </c>
      <c r="E9" s="34">
        <f t="shared" ref="E9" si="1">E8/E7</f>
        <v>0.8175034489130435</v>
      </c>
      <c r="F9" s="42">
        <v>0</v>
      </c>
      <c r="G9" s="42">
        <v>0</v>
      </c>
      <c r="H9" s="42">
        <v>0</v>
      </c>
      <c r="I9" s="42">
        <v>0</v>
      </c>
      <c r="J9" s="42">
        <v>0</v>
      </c>
      <c r="K9" s="34">
        <f t="shared" ref="K9" si="2">K8/K7</f>
        <v>0.82003719598094738</v>
      </c>
    </row>
    <row r="10" spans="1:11" ht="15.75" thickBot="1" x14ac:dyDescent="0.3">
      <c r="A10" s="8" t="s">
        <v>479</v>
      </c>
      <c r="B10" s="8" t="s">
        <v>62</v>
      </c>
      <c r="C10" s="32" t="s">
        <v>314</v>
      </c>
      <c r="D10" s="44">
        <v>313961728</v>
      </c>
      <c r="E10" s="44">
        <v>8790500</v>
      </c>
      <c r="F10" s="44">
        <v>300000</v>
      </c>
      <c r="G10" s="44">
        <v>4200000</v>
      </c>
      <c r="H10" s="41">
        <v>0</v>
      </c>
      <c r="I10" s="41">
        <v>0</v>
      </c>
      <c r="J10" s="41">
        <v>0</v>
      </c>
      <c r="K10" s="43">
        <f t="shared" ref="K10:K11" si="3">SUM(D10:J10)</f>
        <v>327252228</v>
      </c>
    </row>
    <row r="11" spans="1:11" ht="15.75" thickBot="1" x14ac:dyDescent="0.3">
      <c r="A11" s="8" t="s">
        <v>479</v>
      </c>
      <c r="B11" s="8" t="s">
        <v>62</v>
      </c>
      <c r="C11" s="32" t="s">
        <v>315</v>
      </c>
      <c r="D11" s="44">
        <v>272233387.06999999</v>
      </c>
      <c r="E11" s="44">
        <v>6817925.4399999995</v>
      </c>
      <c r="F11" s="45">
        <v>0</v>
      </c>
      <c r="G11" s="44">
        <v>1680000</v>
      </c>
      <c r="H11" s="41">
        <v>0</v>
      </c>
      <c r="I11" s="41">
        <v>0</v>
      </c>
      <c r="J11" s="41">
        <v>0</v>
      </c>
      <c r="K11" s="43">
        <f t="shared" si="3"/>
        <v>280731312.50999999</v>
      </c>
    </row>
    <row r="12" spans="1:11" ht="15.75" thickBot="1" x14ac:dyDescent="0.3">
      <c r="A12" s="9" t="s">
        <v>479</v>
      </c>
      <c r="B12" s="9" t="s">
        <v>62</v>
      </c>
      <c r="C12" s="33" t="s">
        <v>316</v>
      </c>
      <c r="D12" s="34">
        <f>D11/D10</f>
        <v>0.86709099482979024</v>
      </c>
      <c r="E12" s="34">
        <f t="shared" ref="E12" si="4">E11/E10</f>
        <v>0.7756015516751037</v>
      </c>
      <c r="F12" s="42">
        <f t="shared" ref="F12" si="5">F11/F10</f>
        <v>0</v>
      </c>
      <c r="G12" s="34">
        <f t="shared" ref="G12" si="6">G11/G10</f>
        <v>0.4</v>
      </c>
      <c r="H12" s="42">
        <v>0</v>
      </c>
      <c r="I12" s="42">
        <v>0</v>
      </c>
      <c r="J12" s="42">
        <v>0</v>
      </c>
      <c r="K12" s="34">
        <f t="shared" ref="K12:K27" si="7">K11/K10</f>
        <v>0.85784385403787067</v>
      </c>
    </row>
    <row r="13" spans="1:11" ht="15.75" thickBot="1" x14ac:dyDescent="0.3">
      <c r="A13" s="8" t="s">
        <v>479</v>
      </c>
      <c r="B13" s="8" t="s">
        <v>70</v>
      </c>
      <c r="C13" s="8" t="s">
        <v>314</v>
      </c>
      <c r="D13" s="44">
        <v>73478969</v>
      </c>
      <c r="E13" s="41">
        <v>0</v>
      </c>
      <c r="F13" s="41">
        <v>0</v>
      </c>
      <c r="G13" s="41">
        <v>0</v>
      </c>
      <c r="H13" s="41">
        <v>0</v>
      </c>
      <c r="I13" s="41">
        <v>0</v>
      </c>
      <c r="J13" s="41">
        <v>0</v>
      </c>
      <c r="K13" s="43">
        <f t="shared" ref="K13:K14" si="8">SUM(D13:J13)</f>
        <v>73478969</v>
      </c>
    </row>
    <row r="14" spans="1:11" ht="15.75" thickBot="1" x14ac:dyDescent="0.3">
      <c r="A14" s="8" t="s">
        <v>479</v>
      </c>
      <c r="B14" s="8" t="s">
        <v>70</v>
      </c>
      <c r="C14" s="32" t="s">
        <v>315</v>
      </c>
      <c r="D14" s="44">
        <v>63240764.590000004</v>
      </c>
      <c r="E14" s="41">
        <v>0</v>
      </c>
      <c r="F14" s="41">
        <v>0</v>
      </c>
      <c r="G14" s="41">
        <v>0</v>
      </c>
      <c r="H14" s="41">
        <v>0</v>
      </c>
      <c r="I14" s="41">
        <v>0</v>
      </c>
      <c r="J14" s="41">
        <v>0</v>
      </c>
      <c r="K14" s="43">
        <f t="shared" si="8"/>
        <v>63240764.590000004</v>
      </c>
    </row>
    <row r="15" spans="1:11" ht="15.75" thickBot="1" x14ac:dyDescent="0.3">
      <c r="A15" s="9" t="s">
        <v>479</v>
      </c>
      <c r="B15" s="9" t="s">
        <v>70</v>
      </c>
      <c r="C15" s="33" t="s">
        <v>316</v>
      </c>
      <c r="D15" s="34">
        <f>D14/D13</f>
        <v>0.86066483308986008</v>
      </c>
      <c r="E15" s="42">
        <v>0</v>
      </c>
      <c r="F15" s="42">
        <v>0</v>
      </c>
      <c r="G15" s="42">
        <v>0</v>
      </c>
      <c r="H15" s="42">
        <v>0</v>
      </c>
      <c r="I15" s="42">
        <v>0</v>
      </c>
      <c r="J15" s="42">
        <v>0</v>
      </c>
      <c r="K15" s="34">
        <f t="shared" si="7"/>
        <v>0.86066483308986008</v>
      </c>
    </row>
    <row r="16" spans="1:11" ht="15.75" thickBot="1" x14ac:dyDescent="0.3">
      <c r="A16" s="8" t="s">
        <v>479</v>
      </c>
      <c r="B16" s="8" t="s">
        <v>77</v>
      </c>
      <c r="C16" s="32" t="s">
        <v>314</v>
      </c>
      <c r="D16" s="44">
        <v>71491953</v>
      </c>
      <c r="E16" s="44">
        <v>7335000</v>
      </c>
      <c r="F16" s="44">
        <v>200000</v>
      </c>
      <c r="G16" s="45">
        <v>0</v>
      </c>
      <c r="H16" s="44">
        <v>487485</v>
      </c>
      <c r="I16" s="41">
        <v>0</v>
      </c>
      <c r="J16" s="41">
        <v>0</v>
      </c>
      <c r="K16" s="43">
        <f t="shared" ref="K16:K17" si="9">SUM(D16:J16)</f>
        <v>79514438</v>
      </c>
    </row>
    <row r="17" spans="1:11" ht="15.75" thickBot="1" x14ac:dyDescent="0.3">
      <c r="A17" s="8" t="s">
        <v>479</v>
      </c>
      <c r="B17" s="8" t="s">
        <v>77</v>
      </c>
      <c r="C17" s="32" t="s">
        <v>315</v>
      </c>
      <c r="D17" s="44">
        <v>64976958.789999999</v>
      </c>
      <c r="E17" s="45">
        <v>0</v>
      </c>
      <c r="F17" s="44">
        <v>196000</v>
      </c>
      <c r="G17" s="45">
        <v>0</v>
      </c>
      <c r="H17" s="44">
        <v>146245.5</v>
      </c>
      <c r="I17" s="41">
        <v>0</v>
      </c>
      <c r="J17" s="41">
        <v>0</v>
      </c>
      <c r="K17" s="43">
        <f t="shared" si="9"/>
        <v>65319204.289999999</v>
      </c>
    </row>
    <row r="18" spans="1:11" ht="15.75" thickBot="1" x14ac:dyDescent="0.3">
      <c r="A18" s="9" t="s">
        <v>479</v>
      </c>
      <c r="B18" s="9" t="s">
        <v>77</v>
      </c>
      <c r="C18" s="33" t="s">
        <v>316</v>
      </c>
      <c r="D18" s="34">
        <f>D17/D16</f>
        <v>0.90887094369907617</v>
      </c>
      <c r="E18" s="42">
        <f t="shared" ref="E18" si="10">E17/E16</f>
        <v>0</v>
      </c>
      <c r="F18" s="34">
        <f t="shared" ref="F18" si="11">F17/F16</f>
        <v>0.98</v>
      </c>
      <c r="G18" s="42">
        <v>0</v>
      </c>
      <c r="H18" s="34">
        <f t="shared" ref="H18" si="12">H17/H16</f>
        <v>0.3</v>
      </c>
      <c r="I18" s="42">
        <v>0</v>
      </c>
      <c r="J18" s="42">
        <v>0</v>
      </c>
      <c r="K18" s="34">
        <f t="shared" si="7"/>
        <v>0.82147602288278765</v>
      </c>
    </row>
    <row r="19" spans="1:11" ht="15.75" thickBot="1" x14ac:dyDescent="0.3">
      <c r="A19" s="8" t="s">
        <v>479</v>
      </c>
      <c r="B19" s="8" t="s">
        <v>91</v>
      </c>
      <c r="C19" s="32" t="s">
        <v>314</v>
      </c>
      <c r="D19" s="44">
        <v>89695487</v>
      </c>
      <c r="E19" s="41">
        <v>0</v>
      </c>
      <c r="F19" s="41">
        <v>0</v>
      </c>
      <c r="G19" s="41">
        <v>0</v>
      </c>
      <c r="H19" s="41">
        <v>0</v>
      </c>
      <c r="I19" s="41">
        <v>0</v>
      </c>
      <c r="J19" s="41">
        <v>0</v>
      </c>
      <c r="K19" s="43">
        <f t="shared" ref="K19:K20" si="13">SUM(D19:J19)</f>
        <v>89695487</v>
      </c>
    </row>
    <row r="20" spans="1:11" ht="15.75" thickBot="1" x14ac:dyDescent="0.3">
      <c r="A20" s="8" t="s">
        <v>479</v>
      </c>
      <c r="B20" s="8" t="s">
        <v>91</v>
      </c>
      <c r="C20" s="32" t="s">
        <v>315</v>
      </c>
      <c r="D20" s="44">
        <v>81939047.370000005</v>
      </c>
      <c r="E20" s="41">
        <v>0</v>
      </c>
      <c r="F20" s="41">
        <v>0</v>
      </c>
      <c r="G20" s="41">
        <v>0</v>
      </c>
      <c r="H20" s="41">
        <v>0</v>
      </c>
      <c r="I20" s="41">
        <v>0</v>
      </c>
      <c r="J20" s="41">
        <v>0</v>
      </c>
      <c r="K20" s="43">
        <f t="shared" si="13"/>
        <v>81939047.370000005</v>
      </c>
    </row>
    <row r="21" spans="1:11" ht="15.75" thickBot="1" x14ac:dyDescent="0.3">
      <c r="A21" s="9" t="s">
        <v>479</v>
      </c>
      <c r="B21" s="9" t="s">
        <v>91</v>
      </c>
      <c r="C21" s="33" t="s">
        <v>316</v>
      </c>
      <c r="D21" s="34">
        <f>D20/D19</f>
        <v>0.91352475035895619</v>
      </c>
      <c r="E21" s="42">
        <v>0</v>
      </c>
      <c r="F21" s="42">
        <v>0</v>
      </c>
      <c r="G21" s="42">
        <v>0</v>
      </c>
      <c r="H21" s="42">
        <v>0</v>
      </c>
      <c r="I21" s="42">
        <v>0</v>
      </c>
      <c r="J21" s="42">
        <v>0</v>
      </c>
      <c r="K21" s="34">
        <f t="shared" si="7"/>
        <v>0.91352475035895619</v>
      </c>
    </row>
    <row r="22" spans="1:11" ht="15.75" thickBot="1" x14ac:dyDescent="0.3">
      <c r="A22" s="8" t="s">
        <v>479</v>
      </c>
      <c r="B22" s="8" t="s">
        <v>98</v>
      </c>
      <c r="C22" s="32" t="s">
        <v>314</v>
      </c>
      <c r="D22" s="44">
        <v>228015898</v>
      </c>
      <c r="E22" s="44">
        <v>2865000</v>
      </c>
      <c r="F22" s="45">
        <v>0</v>
      </c>
      <c r="G22" s="44">
        <v>5335000</v>
      </c>
      <c r="H22" s="44">
        <v>1047190</v>
      </c>
      <c r="I22" s="41">
        <v>0</v>
      </c>
      <c r="J22" s="41">
        <v>0</v>
      </c>
      <c r="K22" s="43">
        <f t="shared" ref="K22:K23" si="14">SUM(D22:J22)</f>
        <v>237263088</v>
      </c>
    </row>
    <row r="23" spans="1:11" ht="15.75" thickBot="1" x14ac:dyDescent="0.3">
      <c r="A23" s="8" t="s">
        <v>479</v>
      </c>
      <c r="B23" s="8" t="s">
        <v>98</v>
      </c>
      <c r="C23" s="32" t="s">
        <v>315</v>
      </c>
      <c r="D23" s="44">
        <v>188899348.78</v>
      </c>
      <c r="E23" s="44">
        <v>1365534.91</v>
      </c>
      <c r="F23" s="45">
        <v>0</v>
      </c>
      <c r="G23" s="44">
        <v>5303113.5</v>
      </c>
      <c r="H23" s="44">
        <v>715979.95</v>
      </c>
      <c r="I23" s="41">
        <v>0</v>
      </c>
      <c r="J23" s="41">
        <v>0</v>
      </c>
      <c r="K23" s="43">
        <f t="shared" si="14"/>
        <v>196283977.13999999</v>
      </c>
    </row>
    <row r="24" spans="1:11" ht="15.75" thickBot="1" x14ac:dyDescent="0.3">
      <c r="A24" s="9" t="s">
        <v>479</v>
      </c>
      <c r="B24" s="9" t="s">
        <v>98</v>
      </c>
      <c r="C24" s="33" t="s">
        <v>316</v>
      </c>
      <c r="D24" s="34">
        <f>D23/D22</f>
        <v>0.82844814961104163</v>
      </c>
      <c r="E24" s="34">
        <f t="shared" ref="E24" si="15">E23/E22</f>
        <v>0.47662649563699822</v>
      </c>
      <c r="F24" s="42">
        <v>0</v>
      </c>
      <c r="G24" s="34">
        <f t="shared" ref="G24" si="16">G23/G22</f>
        <v>0.99402314901593247</v>
      </c>
      <c r="H24" s="34">
        <f t="shared" ref="H24" si="17">H23/H22</f>
        <v>0.68371541936038349</v>
      </c>
      <c r="I24" s="42">
        <v>0</v>
      </c>
      <c r="J24" s="42">
        <v>0</v>
      </c>
      <c r="K24" s="34">
        <f t="shared" si="7"/>
        <v>0.82728408702157663</v>
      </c>
    </row>
    <row r="25" spans="1:11" ht="15.75" thickBot="1" x14ac:dyDescent="0.3">
      <c r="A25" s="8" t="s">
        <v>479</v>
      </c>
      <c r="B25" s="8" t="s">
        <v>107</v>
      </c>
      <c r="C25" s="32" t="s">
        <v>314</v>
      </c>
      <c r="D25" s="44">
        <v>11960419</v>
      </c>
      <c r="E25" s="41">
        <v>0</v>
      </c>
      <c r="F25" s="41">
        <v>0</v>
      </c>
      <c r="G25" s="41">
        <v>0</v>
      </c>
      <c r="H25" s="41">
        <v>0</v>
      </c>
      <c r="I25" s="41">
        <v>0</v>
      </c>
      <c r="J25" s="41">
        <v>0</v>
      </c>
      <c r="K25" s="43">
        <f t="shared" ref="K25:K26" si="18">SUM(D25:J25)</f>
        <v>11960419</v>
      </c>
    </row>
    <row r="26" spans="1:11" ht="15.75" thickBot="1" x14ac:dyDescent="0.3">
      <c r="A26" s="8" t="s">
        <v>479</v>
      </c>
      <c r="B26" s="8" t="s">
        <v>107</v>
      </c>
      <c r="C26" s="32" t="s">
        <v>315</v>
      </c>
      <c r="D26" s="44">
        <v>9693689.1300000008</v>
      </c>
      <c r="E26" s="41">
        <v>0</v>
      </c>
      <c r="F26" s="41">
        <v>0</v>
      </c>
      <c r="G26" s="41">
        <v>0</v>
      </c>
      <c r="H26" s="41">
        <v>0</v>
      </c>
      <c r="I26" s="41">
        <v>0</v>
      </c>
      <c r="J26" s="41">
        <v>0</v>
      </c>
      <c r="K26" s="43">
        <f t="shared" si="18"/>
        <v>9693689.1300000008</v>
      </c>
    </row>
    <row r="27" spans="1:11" ht="15.75" thickBot="1" x14ac:dyDescent="0.3">
      <c r="A27" s="9" t="s">
        <v>479</v>
      </c>
      <c r="B27" s="9" t="s">
        <v>107</v>
      </c>
      <c r="C27" s="33" t="s">
        <v>316</v>
      </c>
      <c r="D27" s="34">
        <f>D26/D25</f>
        <v>0.81048073064998816</v>
      </c>
      <c r="E27" s="42">
        <v>0</v>
      </c>
      <c r="F27" s="42">
        <v>0</v>
      </c>
      <c r="G27" s="42">
        <v>0</v>
      </c>
      <c r="H27" s="42">
        <v>0</v>
      </c>
      <c r="I27" s="42">
        <v>0</v>
      </c>
      <c r="J27" s="42">
        <v>0</v>
      </c>
      <c r="K27" s="34">
        <f t="shared" si="7"/>
        <v>0.81048073064998816</v>
      </c>
    </row>
    <row r="28" spans="1:11" ht="15.75" thickBot="1" x14ac:dyDescent="0.3">
      <c r="A28" s="8" t="s">
        <v>479</v>
      </c>
      <c r="B28" s="8" t="s">
        <v>116</v>
      </c>
      <c r="C28" s="8" t="s">
        <v>314</v>
      </c>
      <c r="D28" s="44">
        <v>47268140</v>
      </c>
      <c r="E28" s="41">
        <v>0</v>
      </c>
      <c r="F28" s="41">
        <v>0</v>
      </c>
      <c r="G28" s="41">
        <v>0</v>
      </c>
      <c r="H28" s="41">
        <v>0</v>
      </c>
      <c r="I28" s="41">
        <v>0</v>
      </c>
      <c r="J28" s="41">
        <v>0</v>
      </c>
      <c r="K28" s="43">
        <f t="shared" ref="K28:K29" si="19">SUM(D28:J28)</f>
        <v>47268140</v>
      </c>
    </row>
    <row r="29" spans="1:11" ht="15.75" thickBot="1" x14ac:dyDescent="0.3">
      <c r="A29" s="8" t="s">
        <v>479</v>
      </c>
      <c r="B29" s="8" t="s">
        <v>116</v>
      </c>
      <c r="C29" s="32" t="s">
        <v>315</v>
      </c>
      <c r="D29" s="44">
        <v>44904146.090000004</v>
      </c>
      <c r="E29" s="41">
        <v>0</v>
      </c>
      <c r="F29" s="41">
        <v>0</v>
      </c>
      <c r="G29" s="41">
        <v>0</v>
      </c>
      <c r="H29" s="41">
        <v>0</v>
      </c>
      <c r="I29" s="41">
        <v>0</v>
      </c>
      <c r="J29" s="41">
        <v>0</v>
      </c>
      <c r="K29" s="43">
        <f t="shared" si="19"/>
        <v>44904146.090000004</v>
      </c>
    </row>
    <row r="30" spans="1:11" ht="15.75" thickBot="1" x14ac:dyDescent="0.3">
      <c r="A30" s="9" t="s">
        <v>479</v>
      </c>
      <c r="B30" s="9" t="s">
        <v>116</v>
      </c>
      <c r="C30" s="33" t="s">
        <v>316</v>
      </c>
      <c r="D30" s="34">
        <f>D29/D28</f>
        <v>0.94998758339126532</v>
      </c>
      <c r="E30" s="42">
        <v>0</v>
      </c>
      <c r="F30" s="42">
        <v>0</v>
      </c>
      <c r="G30" s="42">
        <v>0</v>
      </c>
      <c r="H30" s="42">
        <v>0</v>
      </c>
      <c r="I30" s="42">
        <v>0</v>
      </c>
      <c r="J30" s="42">
        <v>0</v>
      </c>
      <c r="K30" s="34">
        <f t="shared" ref="K30:K45" si="20">K29/K28</f>
        <v>0.94998758339126532</v>
      </c>
    </row>
    <row r="31" spans="1:11" ht="15.75" thickBot="1" x14ac:dyDescent="0.3">
      <c r="A31" s="8" t="s">
        <v>479</v>
      </c>
      <c r="B31" s="8" t="s">
        <v>121</v>
      </c>
      <c r="C31" s="32" t="s">
        <v>314</v>
      </c>
      <c r="D31" s="44">
        <v>275586996</v>
      </c>
      <c r="E31" s="44">
        <v>3300000</v>
      </c>
      <c r="F31" s="41">
        <v>0</v>
      </c>
      <c r="G31" s="41">
        <v>0</v>
      </c>
      <c r="H31" s="41">
        <v>0</v>
      </c>
      <c r="I31" s="41">
        <v>0</v>
      </c>
      <c r="J31" s="41">
        <v>0</v>
      </c>
      <c r="K31" s="43">
        <f t="shared" ref="K31:K32" si="21">SUM(D31:J31)</f>
        <v>278886996</v>
      </c>
    </row>
    <row r="32" spans="1:11" ht="15.75" thickBot="1" x14ac:dyDescent="0.3">
      <c r="A32" s="8" t="s">
        <v>479</v>
      </c>
      <c r="B32" s="8" t="s">
        <v>121</v>
      </c>
      <c r="C32" s="32" t="s">
        <v>315</v>
      </c>
      <c r="D32" s="44">
        <v>268138843.41</v>
      </c>
      <c r="E32" s="44">
        <v>1674000</v>
      </c>
      <c r="F32" s="41">
        <v>0</v>
      </c>
      <c r="G32" s="41">
        <v>0</v>
      </c>
      <c r="H32" s="41">
        <v>0</v>
      </c>
      <c r="I32" s="41">
        <v>0</v>
      </c>
      <c r="J32" s="41">
        <v>0</v>
      </c>
      <c r="K32" s="43">
        <f t="shared" si="21"/>
        <v>269812843.40999997</v>
      </c>
    </row>
    <row r="33" spans="1:11" ht="15.75" thickBot="1" x14ac:dyDescent="0.3">
      <c r="A33" s="9" t="s">
        <v>479</v>
      </c>
      <c r="B33" s="9" t="s">
        <v>121</v>
      </c>
      <c r="C33" s="33" t="s">
        <v>316</v>
      </c>
      <c r="D33" s="34">
        <f>D32/D31</f>
        <v>0.97297349766822816</v>
      </c>
      <c r="E33" s="34">
        <f t="shared" ref="E33" si="22">E32/E31</f>
        <v>0.50727272727272732</v>
      </c>
      <c r="F33" s="42">
        <v>0</v>
      </c>
      <c r="G33" s="42">
        <v>0</v>
      </c>
      <c r="H33" s="42">
        <v>0</v>
      </c>
      <c r="I33" s="42">
        <v>0</v>
      </c>
      <c r="J33" s="42">
        <v>0</v>
      </c>
      <c r="K33" s="34">
        <f t="shared" si="20"/>
        <v>0.9674629770475206</v>
      </c>
    </row>
    <row r="34" spans="1:11" ht="15.75" thickBot="1" x14ac:dyDescent="0.3">
      <c r="A34" s="8" t="s">
        <v>479</v>
      </c>
      <c r="B34" s="8" t="s">
        <v>132</v>
      </c>
      <c r="C34" s="32" t="s">
        <v>314</v>
      </c>
      <c r="D34" s="44">
        <v>38437063</v>
      </c>
      <c r="E34" s="44">
        <v>7700000</v>
      </c>
      <c r="F34" s="41">
        <v>0</v>
      </c>
      <c r="G34" s="41">
        <v>0</v>
      </c>
      <c r="H34" s="41">
        <v>0</v>
      </c>
      <c r="I34" s="41">
        <v>0</v>
      </c>
      <c r="J34" s="41">
        <v>0</v>
      </c>
      <c r="K34" s="43">
        <f t="shared" ref="K34:K35" si="23">SUM(D34:J34)</f>
        <v>46137063</v>
      </c>
    </row>
    <row r="35" spans="1:11" ht="15.75" thickBot="1" x14ac:dyDescent="0.3">
      <c r="A35" s="8" t="s">
        <v>479</v>
      </c>
      <c r="B35" s="8" t="s">
        <v>132</v>
      </c>
      <c r="C35" s="32" t="s">
        <v>315</v>
      </c>
      <c r="D35" s="44">
        <v>37281314.079999998</v>
      </c>
      <c r="E35" s="44">
        <v>4434281.08</v>
      </c>
      <c r="F35" s="41">
        <v>0</v>
      </c>
      <c r="G35" s="41">
        <v>0</v>
      </c>
      <c r="H35" s="41">
        <v>0</v>
      </c>
      <c r="I35" s="41">
        <v>0</v>
      </c>
      <c r="J35" s="41">
        <v>0</v>
      </c>
      <c r="K35" s="43">
        <f t="shared" si="23"/>
        <v>41715595.159999996</v>
      </c>
    </row>
    <row r="36" spans="1:11" ht="15.75" thickBot="1" x14ac:dyDescent="0.3">
      <c r="A36" s="10" t="s">
        <v>479</v>
      </c>
      <c r="B36" s="9" t="s">
        <v>132</v>
      </c>
      <c r="C36" s="33" t="s">
        <v>316</v>
      </c>
      <c r="D36" s="34">
        <f>D35/D34</f>
        <v>0.96993139356146951</v>
      </c>
      <c r="E36" s="34">
        <f t="shared" ref="E36" si="24">E35/E34</f>
        <v>0.5758806597402597</v>
      </c>
      <c r="F36" s="42">
        <v>0</v>
      </c>
      <c r="G36" s="42">
        <v>0</v>
      </c>
      <c r="H36" s="42">
        <v>0</v>
      </c>
      <c r="I36" s="42">
        <v>0</v>
      </c>
      <c r="J36" s="42">
        <v>0</v>
      </c>
      <c r="K36" s="34">
        <f t="shared" si="20"/>
        <v>0.90416668178466397</v>
      </c>
    </row>
    <row r="37" spans="1:11" ht="15.75" thickBot="1" x14ac:dyDescent="0.3">
      <c r="A37" s="8" t="s">
        <v>479</v>
      </c>
      <c r="B37" s="8" t="s">
        <v>139</v>
      </c>
      <c r="C37" s="8" t="s">
        <v>314</v>
      </c>
      <c r="D37" s="44">
        <v>38778162</v>
      </c>
      <c r="E37" s="41">
        <v>0</v>
      </c>
      <c r="F37" s="41">
        <v>0</v>
      </c>
      <c r="G37" s="41">
        <v>0</v>
      </c>
      <c r="H37" s="41">
        <v>0</v>
      </c>
      <c r="I37" s="41">
        <v>0</v>
      </c>
      <c r="J37" s="41">
        <v>0</v>
      </c>
      <c r="K37" s="43">
        <f t="shared" ref="K37:K38" si="25">SUM(D37:J37)</f>
        <v>38778162</v>
      </c>
    </row>
    <row r="38" spans="1:11" ht="15.75" thickBot="1" x14ac:dyDescent="0.3">
      <c r="A38" s="8" t="s">
        <v>479</v>
      </c>
      <c r="B38" s="8" t="s">
        <v>139</v>
      </c>
      <c r="C38" s="32" t="s">
        <v>315</v>
      </c>
      <c r="D38" s="44">
        <v>36567296.100000001</v>
      </c>
      <c r="E38" s="41">
        <v>0</v>
      </c>
      <c r="F38" s="41">
        <v>0</v>
      </c>
      <c r="G38" s="41">
        <v>0</v>
      </c>
      <c r="H38" s="41">
        <v>0</v>
      </c>
      <c r="I38" s="41">
        <v>0</v>
      </c>
      <c r="J38" s="41">
        <v>0</v>
      </c>
      <c r="K38" s="43">
        <f t="shared" si="25"/>
        <v>36567296.100000001</v>
      </c>
    </row>
    <row r="39" spans="1:11" ht="15.75" thickBot="1" x14ac:dyDescent="0.3">
      <c r="A39" s="9" t="s">
        <v>479</v>
      </c>
      <c r="B39" s="9" t="s">
        <v>139</v>
      </c>
      <c r="C39" s="33" t="s">
        <v>316</v>
      </c>
      <c r="D39" s="34">
        <f>D38/D37</f>
        <v>0.94298683109323234</v>
      </c>
      <c r="E39" s="42">
        <v>0</v>
      </c>
      <c r="F39" s="42">
        <v>0</v>
      </c>
      <c r="G39" s="42">
        <v>0</v>
      </c>
      <c r="H39" s="42">
        <v>0</v>
      </c>
      <c r="I39" s="42">
        <v>0</v>
      </c>
      <c r="J39" s="42">
        <v>0</v>
      </c>
      <c r="K39" s="34">
        <f t="shared" si="20"/>
        <v>0.94298683109323234</v>
      </c>
    </row>
    <row r="40" spans="1:11" ht="15.75" thickBot="1" x14ac:dyDescent="0.3">
      <c r="A40" s="8" t="s">
        <v>479</v>
      </c>
      <c r="B40" s="8" t="s">
        <v>147</v>
      </c>
      <c r="C40" s="32" t="s">
        <v>314</v>
      </c>
      <c r="D40" s="44">
        <v>28982896</v>
      </c>
      <c r="E40" s="41">
        <v>0</v>
      </c>
      <c r="F40" s="41">
        <v>0</v>
      </c>
      <c r="G40" s="41">
        <v>0</v>
      </c>
      <c r="H40" s="41">
        <v>0</v>
      </c>
      <c r="I40" s="41">
        <v>0</v>
      </c>
      <c r="J40" s="41">
        <v>0</v>
      </c>
      <c r="K40" s="43">
        <f t="shared" ref="K40:K41" si="26">SUM(D40:J40)</f>
        <v>28982896</v>
      </c>
    </row>
    <row r="41" spans="1:11" ht="15.75" thickBot="1" x14ac:dyDescent="0.3">
      <c r="A41" s="8" t="s">
        <v>479</v>
      </c>
      <c r="B41" s="8" t="s">
        <v>147</v>
      </c>
      <c r="C41" s="32" t="s">
        <v>315</v>
      </c>
      <c r="D41" s="44">
        <v>24338692.32</v>
      </c>
      <c r="E41" s="41">
        <v>0</v>
      </c>
      <c r="F41" s="41">
        <v>0</v>
      </c>
      <c r="G41" s="41">
        <v>0</v>
      </c>
      <c r="H41" s="41">
        <v>0</v>
      </c>
      <c r="I41" s="41">
        <v>0</v>
      </c>
      <c r="J41" s="41">
        <v>0</v>
      </c>
      <c r="K41" s="43">
        <f t="shared" si="26"/>
        <v>24338692.32</v>
      </c>
    </row>
    <row r="42" spans="1:11" ht="15.75" thickBot="1" x14ac:dyDescent="0.3">
      <c r="A42" s="9" t="s">
        <v>479</v>
      </c>
      <c r="B42" s="9" t="s">
        <v>147</v>
      </c>
      <c r="C42" s="33" t="s">
        <v>316</v>
      </c>
      <c r="D42" s="34">
        <f>D41/D40</f>
        <v>0.83976053738729217</v>
      </c>
      <c r="E42" s="42">
        <v>0</v>
      </c>
      <c r="F42" s="42">
        <v>0</v>
      </c>
      <c r="G42" s="42">
        <v>0</v>
      </c>
      <c r="H42" s="42">
        <v>0</v>
      </c>
      <c r="I42" s="42">
        <v>0</v>
      </c>
      <c r="J42" s="42">
        <v>0</v>
      </c>
      <c r="K42" s="34">
        <f t="shared" si="20"/>
        <v>0.83976053738729217</v>
      </c>
    </row>
    <row r="43" spans="1:11" ht="15.75" thickBot="1" x14ac:dyDescent="0.3">
      <c r="A43" s="8" t="s">
        <v>479</v>
      </c>
      <c r="B43" s="8" t="s">
        <v>152</v>
      </c>
      <c r="C43" s="32" t="s">
        <v>314</v>
      </c>
      <c r="D43" s="44">
        <v>349993166</v>
      </c>
      <c r="E43" s="41">
        <v>0</v>
      </c>
      <c r="F43" s="41">
        <v>0</v>
      </c>
      <c r="G43" s="41">
        <v>0</v>
      </c>
      <c r="H43" s="41">
        <v>0</v>
      </c>
      <c r="I43" s="41">
        <v>0</v>
      </c>
      <c r="J43" s="41">
        <v>0</v>
      </c>
      <c r="K43" s="43">
        <f t="shared" ref="K43:K44" si="27">SUM(D43:J43)</f>
        <v>349993166</v>
      </c>
    </row>
    <row r="44" spans="1:11" ht="15.75" thickBot="1" x14ac:dyDescent="0.3">
      <c r="A44" s="8" t="s">
        <v>479</v>
      </c>
      <c r="B44" s="8" t="s">
        <v>152</v>
      </c>
      <c r="C44" s="32" t="s">
        <v>315</v>
      </c>
      <c r="D44" s="44">
        <v>325830112.82000005</v>
      </c>
      <c r="E44" s="41">
        <v>0</v>
      </c>
      <c r="F44" s="41">
        <v>0</v>
      </c>
      <c r="G44" s="41">
        <v>0</v>
      </c>
      <c r="H44" s="41">
        <v>0</v>
      </c>
      <c r="I44" s="41">
        <v>0</v>
      </c>
      <c r="J44" s="41">
        <v>0</v>
      </c>
      <c r="K44" s="43">
        <f t="shared" si="27"/>
        <v>325830112.82000005</v>
      </c>
    </row>
    <row r="45" spans="1:11" ht="15.75" thickBot="1" x14ac:dyDescent="0.3">
      <c r="A45" s="10" t="s">
        <v>479</v>
      </c>
      <c r="B45" s="10" t="s">
        <v>152</v>
      </c>
      <c r="C45" s="33" t="s">
        <v>316</v>
      </c>
      <c r="D45" s="34">
        <f>D44/D43</f>
        <v>0.93096135717118556</v>
      </c>
      <c r="E45" s="42">
        <v>0</v>
      </c>
      <c r="F45" s="42">
        <v>0</v>
      </c>
      <c r="G45" s="42">
        <v>0</v>
      </c>
      <c r="H45" s="42">
        <v>0</v>
      </c>
      <c r="I45" s="42">
        <v>0</v>
      </c>
      <c r="J45" s="42">
        <v>0</v>
      </c>
      <c r="K45" s="34">
        <f t="shared" si="20"/>
        <v>0.93096135717118556</v>
      </c>
    </row>
    <row r="46" spans="1:11" ht="15.75" thickBot="1" x14ac:dyDescent="0.3">
      <c r="A46" s="8" t="s">
        <v>479</v>
      </c>
      <c r="B46" s="8" t="s">
        <v>158</v>
      </c>
      <c r="C46" s="32" t="s">
        <v>314</v>
      </c>
      <c r="D46" s="44">
        <v>113231647</v>
      </c>
      <c r="E46" s="44">
        <v>1912613604.8900001</v>
      </c>
      <c r="F46" s="44">
        <v>19329849.600000001</v>
      </c>
      <c r="G46" s="44">
        <v>75319546</v>
      </c>
      <c r="H46" s="44">
        <v>754028435.60000002</v>
      </c>
      <c r="I46" s="45">
        <v>0</v>
      </c>
      <c r="J46" s="44">
        <v>311567600</v>
      </c>
      <c r="K46" s="43">
        <f t="shared" ref="K46:K47" si="28">SUM(D46:J46)</f>
        <v>3186090683.0900002</v>
      </c>
    </row>
    <row r="47" spans="1:11" ht="15.75" thickBot="1" x14ac:dyDescent="0.3">
      <c r="A47" s="8" t="s">
        <v>479</v>
      </c>
      <c r="B47" s="8" t="s">
        <v>158</v>
      </c>
      <c r="C47" s="32" t="s">
        <v>315</v>
      </c>
      <c r="D47" s="44">
        <v>105982399.28999999</v>
      </c>
      <c r="E47" s="44">
        <v>1735526370.8000002</v>
      </c>
      <c r="F47" s="44">
        <v>16363058.119999999</v>
      </c>
      <c r="G47" s="44">
        <v>62452077.969999999</v>
      </c>
      <c r="H47" s="44">
        <v>366058077.61000001</v>
      </c>
      <c r="I47" s="45">
        <v>0</v>
      </c>
      <c r="J47" s="41">
        <v>0</v>
      </c>
      <c r="K47" s="43">
        <f t="shared" si="28"/>
        <v>2286381983.79</v>
      </c>
    </row>
    <row r="48" spans="1:11" ht="15.75" thickBot="1" x14ac:dyDescent="0.3">
      <c r="A48" s="9" t="s">
        <v>479</v>
      </c>
      <c r="B48" s="9" t="s">
        <v>158</v>
      </c>
      <c r="C48" s="33" t="s">
        <v>316</v>
      </c>
      <c r="D48" s="34">
        <f>D47/D46</f>
        <v>0.93597860755306328</v>
      </c>
      <c r="E48" s="34">
        <f t="shared" ref="E48" si="29">E47/E46</f>
        <v>0.90741086770624291</v>
      </c>
      <c r="F48" s="34">
        <f t="shared" ref="F48" si="30">F47/F46</f>
        <v>0.846517611808009</v>
      </c>
      <c r="G48" s="34">
        <f t="shared" ref="G48" si="31">G47/G46</f>
        <v>0.82916163581230296</v>
      </c>
      <c r="H48" s="34">
        <f t="shared" ref="H48" si="32">H47/H46</f>
        <v>0.48546985806804233</v>
      </c>
      <c r="I48" s="42">
        <f>I47/J46</f>
        <v>0</v>
      </c>
      <c r="J48" s="42">
        <v>0</v>
      </c>
      <c r="K48" s="34">
        <f t="shared" ref="K48:K111" si="33">K47/K46</f>
        <v>0.71761359333707786</v>
      </c>
    </row>
    <row r="49" spans="1:11" ht="15.75" thickBot="1" x14ac:dyDescent="0.3">
      <c r="A49" s="8" t="s">
        <v>479</v>
      </c>
      <c r="B49" s="8" t="s">
        <v>163</v>
      </c>
      <c r="C49" s="32" t="s">
        <v>314</v>
      </c>
      <c r="D49" s="44">
        <v>88791734</v>
      </c>
      <c r="E49" s="44">
        <v>3000000</v>
      </c>
      <c r="F49" s="44">
        <v>1500000</v>
      </c>
      <c r="G49" s="44">
        <v>110340780</v>
      </c>
      <c r="H49" s="41">
        <v>0</v>
      </c>
      <c r="I49" s="41">
        <v>0</v>
      </c>
      <c r="J49" s="41">
        <v>0</v>
      </c>
      <c r="K49" s="43">
        <f t="shared" ref="K49:K50" si="34">SUM(D49:J49)</f>
        <v>203632514</v>
      </c>
    </row>
    <row r="50" spans="1:11" ht="15.75" thickBot="1" x14ac:dyDescent="0.3">
      <c r="A50" s="8" t="s">
        <v>479</v>
      </c>
      <c r="B50" s="8" t="s">
        <v>163</v>
      </c>
      <c r="C50" s="32" t="s">
        <v>315</v>
      </c>
      <c r="D50" s="44">
        <v>84486274.390000001</v>
      </c>
      <c r="E50" s="45">
        <v>0</v>
      </c>
      <c r="F50" s="44">
        <v>448215.85</v>
      </c>
      <c r="G50" s="44">
        <v>62046507.960000001</v>
      </c>
      <c r="H50" s="41">
        <v>0</v>
      </c>
      <c r="I50" s="41">
        <v>0</v>
      </c>
      <c r="J50" s="41">
        <v>0</v>
      </c>
      <c r="K50" s="43">
        <f t="shared" si="34"/>
        <v>146980998.19999999</v>
      </c>
    </row>
    <row r="51" spans="1:11" ht="15.75" thickBot="1" x14ac:dyDescent="0.3">
      <c r="A51" s="9" t="s">
        <v>479</v>
      </c>
      <c r="B51" s="9" t="s">
        <v>163</v>
      </c>
      <c r="C51" s="33" t="s">
        <v>316</v>
      </c>
      <c r="D51" s="34">
        <f>D50/D49</f>
        <v>0.95151058081600259</v>
      </c>
      <c r="E51" s="42">
        <f t="shared" ref="E51" si="35">E50/E49</f>
        <v>0</v>
      </c>
      <c r="F51" s="34">
        <f t="shared" ref="F51" si="36">F50/F49</f>
        <v>0.29881056666666667</v>
      </c>
      <c r="G51" s="34">
        <f t="shared" ref="G51" si="37">G50/G49</f>
        <v>0.56231710488180342</v>
      </c>
      <c r="H51" s="42">
        <v>0</v>
      </c>
      <c r="I51" s="42">
        <v>0</v>
      </c>
      <c r="J51" s="42">
        <v>0</v>
      </c>
      <c r="K51" s="34">
        <f t="shared" si="33"/>
        <v>0.72179533274337515</v>
      </c>
    </row>
    <row r="52" spans="1:11" ht="15.75" thickBot="1" x14ac:dyDescent="0.3">
      <c r="A52" s="8" t="s">
        <v>479</v>
      </c>
      <c r="B52" s="8" t="s">
        <v>168</v>
      </c>
      <c r="C52" s="8" t="s">
        <v>314</v>
      </c>
      <c r="D52" s="44">
        <v>66571733</v>
      </c>
      <c r="E52" s="45">
        <v>0</v>
      </c>
      <c r="F52" s="45">
        <v>0</v>
      </c>
      <c r="G52" s="44">
        <v>8300000</v>
      </c>
      <c r="H52" s="41">
        <v>0</v>
      </c>
      <c r="I52" s="41">
        <v>0</v>
      </c>
      <c r="J52" s="41">
        <v>0</v>
      </c>
      <c r="K52" s="43">
        <f t="shared" ref="K52:K53" si="38">SUM(D52:J52)</f>
        <v>74871733</v>
      </c>
    </row>
    <row r="53" spans="1:11" ht="15.75" thickBot="1" x14ac:dyDescent="0.3">
      <c r="A53" s="8" t="s">
        <v>479</v>
      </c>
      <c r="B53" s="8" t="s">
        <v>168</v>
      </c>
      <c r="C53" s="32" t="s">
        <v>315</v>
      </c>
      <c r="D53" s="44">
        <v>61090328.619999997</v>
      </c>
      <c r="E53" s="45">
        <v>0</v>
      </c>
      <c r="F53" s="45">
        <v>0</v>
      </c>
      <c r="G53" s="44">
        <v>1449805.09</v>
      </c>
      <c r="H53" s="41">
        <v>0</v>
      </c>
      <c r="I53" s="41">
        <v>0</v>
      </c>
      <c r="J53" s="41">
        <v>0</v>
      </c>
      <c r="K53" s="43">
        <f t="shared" si="38"/>
        <v>62540133.710000001</v>
      </c>
    </row>
    <row r="54" spans="1:11" ht="15.75" thickBot="1" x14ac:dyDescent="0.3">
      <c r="A54" s="9" t="s">
        <v>479</v>
      </c>
      <c r="B54" s="9" t="s">
        <v>168</v>
      </c>
      <c r="C54" s="33" t="s">
        <v>316</v>
      </c>
      <c r="D54" s="34">
        <f>D53/D52</f>
        <v>0.91766168412650451</v>
      </c>
      <c r="E54" s="42">
        <v>0</v>
      </c>
      <c r="F54" s="42">
        <v>0</v>
      </c>
      <c r="G54" s="34">
        <f t="shared" ref="G54" si="39">G53/G52</f>
        <v>0.17467531204819278</v>
      </c>
      <c r="H54" s="42">
        <v>0</v>
      </c>
      <c r="I54" s="42">
        <v>0</v>
      </c>
      <c r="J54" s="42">
        <v>0</v>
      </c>
      <c r="K54" s="34">
        <f t="shared" si="33"/>
        <v>0.83529699666494961</v>
      </c>
    </row>
    <row r="55" spans="1:11" ht="15.75" thickBot="1" x14ac:dyDescent="0.3">
      <c r="A55" s="8" t="s">
        <v>479</v>
      </c>
      <c r="B55" s="8" t="s">
        <v>172</v>
      </c>
      <c r="C55" s="32" t="s">
        <v>314</v>
      </c>
      <c r="D55" s="44">
        <v>56535058</v>
      </c>
      <c r="E55" s="41">
        <v>0</v>
      </c>
      <c r="F55" s="41">
        <v>0</v>
      </c>
      <c r="G55" s="41">
        <v>0</v>
      </c>
      <c r="H55" s="41">
        <v>0</v>
      </c>
      <c r="I55" s="41">
        <v>0</v>
      </c>
      <c r="J55" s="41">
        <v>0</v>
      </c>
      <c r="K55" s="43">
        <f t="shared" ref="K55:K56" si="40">SUM(D55:J55)</f>
        <v>56535058</v>
      </c>
    </row>
    <row r="56" spans="1:11" ht="15.75" thickBot="1" x14ac:dyDescent="0.3">
      <c r="A56" s="8" t="s">
        <v>479</v>
      </c>
      <c r="B56" s="8" t="s">
        <v>172</v>
      </c>
      <c r="C56" s="32" t="s">
        <v>315</v>
      </c>
      <c r="D56" s="44">
        <v>51119033.380000003</v>
      </c>
      <c r="E56" s="41">
        <v>0</v>
      </c>
      <c r="F56" s="41">
        <v>0</v>
      </c>
      <c r="G56" s="41">
        <v>0</v>
      </c>
      <c r="H56" s="41">
        <v>0</v>
      </c>
      <c r="I56" s="41">
        <v>0</v>
      </c>
      <c r="J56" s="41">
        <v>0</v>
      </c>
      <c r="K56" s="43">
        <f t="shared" si="40"/>
        <v>51119033.380000003</v>
      </c>
    </row>
    <row r="57" spans="1:11" ht="15.75" thickBot="1" x14ac:dyDescent="0.3">
      <c r="A57" s="9" t="s">
        <v>479</v>
      </c>
      <c r="B57" s="9" t="s">
        <v>172</v>
      </c>
      <c r="C57" s="33" t="s">
        <v>316</v>
      </c>
      <c r="D57" s="34">
        <f>D56/D55</f>
        <v>0.90420060027178184</v>
      </c>
      <c r="E57" s="42">
        <v>0</v>
      </c>
      <c r="F57" s="42">
        <v>0</v>
      </c>
      <c r="G57" s="42">
        <v>0</v>
      </c>
      <c r="H57" s="42">
        <v>0</v>
      </c>
      <c r="I57" s="42">
        <v>0</v>
      </c>
      <c r="J57" s="42">
        <v>0</v>
      </c>
      <c r="K57" s="34">
        <f t="shared" si="33"/>
        <v>0.90420060027178184</v>
      </c>
    </row>
    <row r="58" spans="1:11" ht="15.75" thickBot="1" x14ac:dyDescent="0.3">
      <c r="A58" s="8" t="s">
        <v>479</v>
      </c>
      <c r="B58" s="8" t="s">
        <v>177</v>
      </c>
      <c r="C58" s="32" t="s">
        <v>314</v>
      </c>
      <c r="D58" s="44">
        <v>90121767</v>
      </c>
      <c r="E58" s="44">
        <v>4524000</v>
      </c>
      <c r="F58" s="44">
        <v>1000000</v>
      </c>
      <c r="G58" s="44">
        <v>19000000</v>
      </c>
      <c r="H58" s="41">
        <v>0</v>
      </c>
      <c r="I58" s="41">
        <v>0</v>
      </c>
      <c r="J58" s="41">
        <v>0</v>
      </c>
      <c r="K58" s="43">
        <f t="shared" ref="K58:K59" si="41">SUM(D58:J58)</f>
        <v>114645767</v>
      </c>
    </row>
    <row r="59" spans="1:11" ht="15.75" thickBot="1" x14ac:dyDescent="0.3">
      <c r="A59" s="8" t="s">
        <v>479</v>
      </c>
      <c r="B59" s="8" t="s">
        <v>177</v>
      </c>
      <c r="C59" s="32" t="s">
        <v>315</v>
      </c>
      <c r="D59" s="44">
        <v>84026346.909999996</v>
      </c>
      <c r="E59" s="44">
        <v>4524000</v>
      </c>
      <c r="F59" s="45">
        <v>0</v>
      </c>
      <c r="G59" s="44">
        <v>18824061.52</v>
      </c>
      <c r="H59" s="41">
        <v>0</v>
      </c>
      <c r="I59" s="41">
        <v>0</v>
      </c>
      <c r="J59" s="41">
        <v>0</v>
      </c>
      <c r="K59" s="43">
        <f t="shared" si="41"/>
        <v>107374408.42999999</v>
      </c>
    </row>
    <row r="60" spans="1:11" ht="15.75" thickBot="1" x14ac:dyDescent="0.3">
      <c r="A60" s="9" t="s">
        <v>479</v>
      </c>
      <c r="B60" s="9" t="s">
        <v>177</v>
      </c>
      <c r="C60" s="33" t="s">
        <v>316</v>
      </c>
      <c r="D60" s="34">
        <f>D59/D58</f>
        <v>0.93236461852773034</v>
      </c>
      <c r="E60" s="34">
        <f t="shared" ref="E60" si="42">E59/E58</f>
        <v>1</v>
      </c>
      <c r="F60" s="42">
        <f t="shared" ref="F60" si="43">F59/F58</f>
        <v>0</v>
      </c>
      <c r="G60" s="34">
        <f t="shared" ref="G60" si="44">G59/G58</f>
        <v>0.99074008000000002</v>
      </c>
      <c r="H60" s="42">
        <v>0</v>
      </c>
      <c r="I60" s="42">
        <v>0</v>
      </c>
      <c r="J60" s="42">
        <v>0</v>
      </c>
      <c r="K60" s="34">
        <f t="shared" si="33"/>
        <v>0.93657542916521286</v>
      </c>
    </row>
    <row r="61" spans="1:11" ht="15.75" thickBot="1" x14ac:dyDescent="0.3">
      <c r="A61" s="8" t="s">
        <v>479</v>
      </c>
      <c r="B61" s="8" t="s">
        <v>181</v>
      </c>
      <c r="C61" s="32" t="s">
        <v>314</v>
      </c>
      <c r="D61" s="44">
        <v>60200529</v>
      </c>
      <c r="E61" s="41">
        <v>0</v>
      </c>
      <c r="F61" s="41">
        <v>0</v>
      </c>
      <c r="G61" s="41">
        <v>0</v>
      </c>
      <c r="H61" s="41">
        <v>0</v>
      </c>
      <c r="I61" s="41">
        <v>0</v>
      </c>
      <c r="J61" s="41">
        <v>0</v>
      </c>
      <c r="K61" s="43">
        <f t="shared" ref="K61:K62" si="45">SUM(D61:J61)</f>
        <v>60200529</v>
      </c>
    </row>
    <row r="62" spans="1:11" ht="15.75" thickBot="1" x14ac:dyDescent="0.3">
      <c r="A62" s="8" t="s">
        <v>479</v>
      </c>
      <c r="B62" s="8" t="s">
        <v>181</v>
      </c>
      <c r="C62" s="32" t="s">
        <v>315</v>
      </c>
      <c r="D62" s="44">
        <v>57581841.969999999</v>
      </c>
      <c r="E62" s="41">
        <v>0</v>
      </c>
      <c r="F62" s="41">
        <v>0</v>
      </c>
      <c r="G62" s="41">
        <v>0</v>
      </c>
      <c r="H62" s="41">
        <v>0</v>
      </c>
      <c r="I62" s="41">
        <v>0</v>
      </c>
      <c r="J62" s="41">
        <v>0</v>
      </c>
      <c r="K62" s="43">
        <f t="shared" si="45"/>
        <v>57581841.969999999</v>
      </c>
    </row>
    <row r="63" spans="1:11" ht="15.75" thickBot="1" x14ac:dyDescent="0.3">
      <c r="A63" s="9" t="s">
        <v>479</v>
      </c>
      <c r="B63" s="9" t="s">
        <v>181</v>
      </c>
      <c r="C63" s="33" t="s">
        <v>316</v>
      </c>
      <c r="D63" s="34">
        <f>D62/D61</f>
        <v>0.95650059769408335</v>
      </c>
      <c r="E63" s="42">
        <v>0</v>
      </c>
      <c r="F63" s="42">
        <v>0</v>
      </c>
      <c r="G63" s="42">
        <v>0</v>
      </c>
      <c r="H63" s="42">
        <v>0</v>
      </c>
      <c r="I63" s="42">
        <v>0</v>
      </c>
      <c r="J63" s="42">
        <v>0</v>
      </c>
      <c r="K63" s="34">
        <f t="shared" si="33"/>
        <v>0.95650059769408335</v>
      </c>
    </row>
    <row r="64" spans="1:11" ht="15.75" thickBot="1" x14ac:dyDescent="0.3">
      <c r="A64" s="8" t="s">
        <v>479</v>
      </c>
      <c r="B64" s="8" t="s">
        <v>186</v>
      </c>
      <c r="C64" s="32" t="s">
        <v>314</v>
      </c>
      <c r="D64" s="44">
        <v>30004417</v>
      </c>
      <c r="E64" s="41">
        <v>0</v>
      </c>
      <c r="F64" s="41">
        <v>0</v>
      </c>
      <c r="G64" s="41">
        <v>0</v>
      </c>
      <c r="H64" s="41">
        <v>0</v>
      </c>
      <c r="I64" s="41">
        <v>0</v>
      </c>
      <c r="J64" s="41">
        <v>0</v>
      </c>
      <c r="K64" s="43">
        <f t="shared" ref="K64:K65" si="46">SUM(D64:J64)</f>
        <v>30004417</v>
      </c>
    </row>
    <row r="65" spans="1:11" ht="15.75" thickBot="1" x14ac:dyDescent="0.3">
      <c r="A65" s="8" t="s">
        <v>479</v>
      </c>
      <c r="B65" s="8" t="s">
        <v>186</v>
      </c>
      <c r="C65" s="32" t="s">
        <v>315</v>
      </c>
      <c r="D65" s="44">
        <v>29211223.84</v>
      </c>
      <c r="E65" s="41">
        <v>0</v>
      </c>
      <c r="F65" s="41">
        <v>0</v>
      </c>
      <c r="G65" s="41">
        <v>0</v>
      </c>
      <c r="H65" s="41">
        <v>0</v>
      </c>
      <c r="I65" s="41">
        <v>0</v>
      </c>
      <c r="J65" s="41">
        <v>0</v>
      </c>
      <c r="K65" s="43">
        <f t="shared" si="46"/>
        <v>29211223.84</v>
      </c>
    </row>
    <row r="66" spans="1:11" ht="15.75" thickBot="1" x14ac:dyDescent="0.3">
      <c r="A66" s="9" t="s">
        <v>479</v>
      </c>
      <c r="B66" s="9" t="s">
        <v>186</v>
      </c>
      <c r="C66" s="33" t="s">
        <v>316</v>
      </c>
      <c r="D66" s="34">
        <f>D65/D64</f>
        <v>0.97356412024269623</v>
      </c>
      <c r="E66" s="42">
        <v>0</v>
      </c>
      <c r="F66" s="42">
        <v>0</v>
      </c>
      <c r="G66" s="42">
        <v>0</v>
      </c>
      <c r="H66" s="42">
        <v>0</v>
      </c>
      <c r="I66" s="42">
        <v>0</v>
      </c>
      <c r="J66" s="42">
        <v>0</v>
      </c>
      <c r="K66" s="34">
        <f t="shared" si="33"/>
        <v>0.97356412024269623</v>
      </c>
    </row>
    <row r="67" spans="1:11" ht="15.75" thickBot="1" x14ac:dyDescent="0.3">
      <c r="A67" s="8" t="s">
        <v>479</v>
      </c>
      <c r="B67" s="8" t="s">
        <v>191</v>
      </c>
      <c r="C67" s="32" t="s">
        <v>314</v>
      </c>
      <c r="D67" s="44">
        <v>26521135</v>
      </c>
      <c r="E67" s="44">
        <v>600000</v>
      </c>
      <c r="F67" s="41">
        <v>0</v>
      </c>
      <c r="G67" s="41">
        <v>0</v>
      </c>
      <c r="H67" s="41">
        <v>0</v>
      </c>
      <c r="I67" s="41">
        <v>0</v>
      </c>
      <c r="J67" s="41">
        <v>0</v>
      </c>
      <c r="K67" s="43">
        <f t="shared" ref="K67:K68" si="47">SUM(D67:J67)</f>
        <v>27121135</v>
      </c>
    </row>
    <row r="68" spans="1:11" ht="15.75" thickBot="1" x14ac:dyDescent="0.3">
      <c r="A68" s="8" t="s">
        <v>479</v>
      </c>
      <c r="B68" s="8" t="s">
        <v>191</v>
      </c>
      <c r="C68" s="32" t="s">
        <v>315</v>
      </c>
      <c r="D68" s="44">
        <v>19768343.66</v>
      </c>
      <c r="E68" s="44">
        <v>333550</v>
      </c>
      <c r="F68" s="41">
        <v>0</v>
      </c>
      <c r="G68" s="41">
        <v>0</v>
      </c>
      <c r="H68" s="41">
        <v>0</v>
      </c>
      <c r="I68" s="41">
        <v>0</v>
      </c>
      <c r="J68" s="41">
        <v>0</v>
      </c>
      <c r="K68" s="43">
        <f t="shared" si="47"/>
        <v>20101893.66</v>
      </c>
    </row>
    <row r="69" spans="1:11" ht="15.75" thickBot="1" x14ac:dyDescent="0.3">
      <c r="A69" s="9" t="s">
        <v>479</v>
      </c>
      <c r="B69" s="9" t="s">
        <v>191</v>
      </c>
      <c r="C69" s="33" t="s">
        <v>316</v>
      </c>
      <c r="D69" s="34">
        <f>D68/D67</f>
        <v>0.74538075614033861</v>
      </c>
      <c r="E69" s="34">
        <f t="shared" ref="E69" si="48">E68/E67</f>
        <v>0.55591666666666661</v>
      </c>
      <c r="F69" s="42">
        <v>0</v>
      </c>
      <c r="G69" s="42">
        <v>0</v>
      </c>
      <c r="H69" s="42">
        <v>0</v>
      </c>
      <c r="I69" s="42">
        <v>0</v>
      </c>
      <c r="J69" s="42">
        <v>0</v>
      </c>
      <c r="K69" s="34">
        <f t="shared" si="33"/>
        <v>0.7411892481638398</v>
      </c>
    </row>
    <row r="70" spans="1:11" ht="15.75" thickBot="1" x14ac:dyDescent="0.3">
      <c r="A70" s="8" t="s">
        <v>479</v>
      </c>
      <c r="B70" s="8" t="s">
        <v>195</v>
      </c>
      <c r="C70" s="8" t="s">
        <v>314</v>
      </c>
      <c r="D70" s="44">
        <v>12135433</v>
      </c>
      <c r="E70" s="45">
        <v>0</v>
      </c>
      <c r="F70" s="45">
        <v>0</v>
      </c>
      <c r="G70" s="44">
        <v>6000000</v>
      </c>
      <c r="H70" s="41">
        <v>0</v>
      </c>
      <c r="I70" s="41">
        <v>0</v>
      </c>
      <c r="J70" s="41">
        <v>0</v>
      </c>
      <c r="K70" s="43">
        <f t="shared" ref="K70:K71" si="49">SUM(D70:J70)</f>
        <v>18135433</v>
      </c>
    </row>
    <row r="71" spans="1:11" ht="15.75" thickBot="1" x14ac:dyDescent="0.3">
      <c r="A71" s="8" t="s">
        <v>479</v>
      </c>
      <c r="B71" s="8" t="s">
        <v>195</v>
      </c>
      <c r="C71" s="32" t="s">
        <v>315</v>
      </c>
      <c r="D71" s="44">
        <v>11849922.84</v>
      </c>
      <c r="E71" s="45">
        <v>0</v>
      </c>
      <c r="F71" s="45">
        <v>0</v>
      </c>
      <c r="G71" s="44">
        <v>5878125</v>
      </c>
      <c r="H71" s="41">
        <v>0</v>
      </c>
      <c r="I71" s="41">
        <v>0</v>
      </c>
      <c r="J71" s="41">
        <v>0</v>
      </c>
      <c r="K71" s="43">
        <f t="shared" si="49"/>
        <v>17728047.84</v>
      </c>
    </row>
    <row r="72" spans="1:11" ht="15.75" thickBot="1" x14ac:dyDescent="0.3">
      <c r="A72" s="9" t="s">
        <v>479</v>
      </c>
      <c r="B72" s="9" t="s">
        <v>195</v>
      </c>
      <c r="C72" s="33" t="s">
        <v>316</v>
      </c>
      <c r="D72" s="34">
        <f>D71/D70</f>
        <v>0.97647301418911048</v>
      </c>
      <c r="E72" s="42">
        <v>0</v>
      </c>
      <c r="F72" s="42">
        <v>0</v>
      </c>
      <c r="G72" s="34">
        <f t="shared" ref="G72" si="50">G71/G70</f>
        <v>0.97968750000000004</v>
      </c>
      <c r="H72" s="42">
        <v>0</v>
      </c>
      <c r="I72" s="42">
        <v>0</v>
      </c>
      <c r="J72" s="42">
        <v>0</v>
      </c>
      <c r="K72" s="34">
        <f t="shared" si="33"/>
        <v>0.97753650767533373</v>
      </c>
    </row>
    <row r="73" spans="1:11" ht="15.75" thickBot="1" x14ac:dyDescent="0.3">
      <c r="A73" s="8" t="s">
        <v>479</v>
      </c>
      <c r="B73" s="8" t="s">
        <v>199</v>
      </c>
      <c r="C73" s="32" t="s">
        <v>314</v>
      </c>
      <c r="D73" s="44">
        <v>12135433</v>
      </c>
      <c r="E73" s="44">
        <v>1500000</v>
      </c>
      <c r="F73" s="41">
        <v>0</v>
      </c>
      <c r="G73" s="41">
        <v>0</v>
      </c>
      <c r="H73" s="41">
        <v>0</v>
      </c>
      <c r="I73" s="41">
        <v>0</v>
      </c>
      <c r="J73" s="41">
        <v>0</v>
      </c>
      <c r="K73" s="43">
        <f t="shared" ref="K73:K74" si="51">SUM(D73:J73)</f>
        <v>13635433</v>
      </c>
    </row>
    <row r="74" spans="1:11" ht="15.75" thickBot="1" x14ac:dyDescent="0.3">
      <c r="A74" s="8" t="s">
        <v>479</v>
      </c>
      <c r="B74" s="8" t="s">
        <v>199</v>
      </c>
      <c r="C74" s="32" t="s">
        <v>315</v>
      </c>
      <c r="D74" s="44">
        <v>11849922.84</v>
      </c>
      <c r="E74" s="44">
        <v>1500000</v>
      </c>
      <c r="F74" s="41">
        <v>0</v>
      </c>
      <c r="G74" s="41">
        <v>0</v>
      </c>
      <c r="H74" s="41">
        <v>0</v>
      </c>
      <c r="I74" s="41">
        <v>0</v>
      </c>
      <c r="J74" s="41">
        <v>0</v>
      </c>
      <c r="K74" s="43">
        <f t="shared" si="51"/>
        <v>13349922.84</v>
      </c>
    </row>
    <row r="75" spans="1:11" ht="15.75" thickBot="1" x14ac:dyDescent="0.3">
      <c r="A75" s="9" t="s">
        <v>479</v>
      </c>
      <c r="B75" s="9" t="s">
        <v>199</v>
      </c>
      <c r="C75" s="33" t="s">
        <v>316</v>
      </c>
      <c r="D75" s="34">
        <f>D74/D73</f>
        <v>0.97647301418911048</v>
      </c>
      <c r="E75" s="34">
        <f t="shared" ref="E75" si="52">E74/E73</f>
        <v>1</v>
      </c>
      <c r="F75" s="42">
        <v>0</v>
      </c>
      <c r="G75" s="42">
        <v>0</v>
      </c>
      <c r="H75" s="42">
        <v>0</v>
      </c>
      <c r="I75" s="42">
        <v>0</v>
      </c>
      <c r="J75" s="42">
        <v>0</v>
      </c>
      <c r="K75" s="34">
        <f t="shared" si="33"/>
        <v>0.97906115926058235</v>
      </c>
    </row>
    <row r="76" spans="1:11" ht="15.75" thickBot="1" x14ac:dyDescent="0.3">
      <c r="A76" s="8" t="s">
        <v>479</v>
      </c>
      <c r="B76" s="8" t="s">
        <v>203</v>
      </c>
      <c r="C76" s="32" t="s">
        <v>314</v>
      </c>
      <c r="D76" s="44">
        <v>17041751</v>
      </c>
      <c r="E76" s="45">
        <v>0</v>
      </c>
      <c r="F76" s="45">
        <v>0</v>
      </c>
      <c r="G76" s="44">
        <v>50164200</v>
      </c>
      <c r="H76" s="41">
        <v>0</v>
      </c>
      <c r="I76" s="41">
        <v>0</v>
      </c>
      <c r="J76" s="41">
        <v>0</v>
      </c>
      <c r="K76" s="43">
        <f t="shared" ref="K76:K77" si="53">SUM(D76:J76)</f>
        <v>67205951</v>
      </c>
    </row>
    <row r="77" spans="1:11" ht="15.75" thickBot="1" x14ac:dyDescent="0.3">
      <c r="A77" s="8" t="s">
        <v>479</v>
      </c>
      <c r="B77" s="8" t="s">
        <v>203</v>
      </c>
      <c r="C77" s="32" t="s">
        <v>315</v>
      </c>
      <c r="D77" s="44">
        <v>16717327.869999999</v>
      </c>
      <c r="E77" s="45">
        <v>0</v>
      </c>
      <c r="F77" s="45">
        <v>0</v>
      </c>
      <c r="G77" s="45">
        <v>0</v>
      </c>
      <c r="H77" s="41">
        <v>0</v>
      </c>
      <c r="I77" s="41">
        <v>0</v>
      </c>
      <c r="J77" s="41">
        <v>0</v>
      </c>
      <c r="K77" s="43">
        <f t="shared" si="53"/>
        <v>16717327.869999999</v>
      </c>
    </row>
    <row r="78" spans="1:11" ht="15.75" thickBot="1" x14ac:dyDescent="0.3">
      <c r="A78" s="9" t="s">
        <v>479</v>
      </c>
      <c r="B78" s="9" t="s">
        <v>203</v>
      </c>
      <c r="C78" s="33" t="s">
        <v>316</v>
      </c>
      <c r="D78" s="34">
        <f>D77/D76</f>
        <v>0.98096304012422197</v>
      </c>
      <c r="E78" s="42">
        <v>0</v>
      </c>
      <c r="F78" s="42">
        <v>0</v>
      </c>
      <c r="G78" s="42">
        <f t="shared" ref="G78" si="54">G77/G76</f>
        <v>0</v>
      </c>
      <c r="H78" s="42">
        <v>0</v>
      </c>
      <c r="I78" s="42">
        <v>0</v>
      </c>
      <c r="J78" s="42">
        <v>0</v>
      </c>
      <c r="K78" s="34">
        <f t="shared" si="33"/>
        <v>0.24874773172988801</v>
      </c>
    </row>
    <row r="79" spans="1:11" ht="15.75" thickBot="1" x14ac:dyDescent="0.3">
      <c r="A79" s="8" t="s">
        <v>479</v>
      </c>
      <c r="B79" s="8" t="s">
        <v>207</v>
      </c>
      <c r="C79" s="32" t="s">
        <v>314</v>
      </c>
      <c r="D79" s="44">
        <v>26074147</v>
      </c>
      <c r="E79" s="41">
        <v>0</v>
      </c>
      <c r="F79" s="41">
        <v>0</v>
      </c>
      <c r="G79" s="41">
        <v>0</v>
      </c>
      <c r="H79" s="41">
        <v>0</v>
      </c>
      <c r="I79" s="41">
        <v>0</v>
      </c>
      <c r="J79" s="41">
        <v>0</v>
      </c>
      <c r="K79" s="43">
        <f t="shared" ref="K79:K80" si="55">SUM(D79:J79)</f>
        <v>26074147</v>
      </c>
    </row>
    <row r="80" spans="1:11" ht="15.75" thickBot="1" x14ac:dyDescent="0.3">
      <c r="A80" s="8" t="s">
        <v>479</v>
      </c>
      <c r="B80" s="8" t="s">
        <v>207</v>
      </c>
      <c r="C80" s="32" t="s">
        <v>315</v>
      </c>
      <c r="D80" s="44">
        <v>25474171.859999999</v>
      </c>
      <c r="E80" s="41">
        <v>0</v>
      </c>
      <c r="F80" s="41">
        <v>0</v>
      </c>
      <c r="G80" s="41">
        <v>0</v>
      </c>
      <c r="H80" s="41">
        <v>0</v>
      </c>
      <c r="I80" s="41">
        <v>0</v>
      </c>
      <c r="J80" s="41">
        <v>0</v>
      </c>
      <c r="K80" s="43">
        <f t="shared" si="55"/>
        <v>25474171.859999999</v>
      </c>
    </row>
    <row r="81" spans="1:11" ht="15.75" thickBot="1" x14ac:dyDescent="0.3">
      <c r="A81" s="9" t="s">
        <v>479</v>
      </c>
      <c r="B81" s="9" t="s">
        <v>207</v>
      </c>
      <c r="C81" s="33" t="s">
        <v>316</v>
      </c>
      <c r="D81" s="34">
        <f>D80/D79</f>
        <v>0.97698965415819738</v>
      </c>
      <c r="E81" s="42">
        <v>0</v>
      </c>
      <c r="F81" s="42">
        <v>0</v>
      </c>
      <c r="G81" s="42">
        <v>0</v>
      </c>
      <c r="H81" s="42">
        <v>0</v>
      </c>
      <c r="I81" s="42">
        <v>0</v>
      </c>
      <c r="J81" s="42">
        <v>0</v>
      </c>
      <c r="K81" s="34">
        <f t="shared" si="33"/>
        <v>0.97698965415819738</v>
      </c>
    </row>
    <row r="82" spans="1:11" ht="15.75" thickBot="1" x14ac:dyDescent="0.3">
      <c r="A82" s="8" t="s">
        <v>479</v>
      </c>
      <c r="B82" s="8" t="s">
        <v>213</v>
      </c>
      <c r="C82" s="32" t="s">
        <v>314</v>
      </c>
      <c r="D82" s="44">
        <v>1498872900</v>
      </c>
      <c r="E82" s="44">
        <v>16650000</v>
      </c>
      <c r="F82" s="45">
        <v>0</v>
      </c>
      <c r="G82" s="44">
        <v>6549840</v>
      </c>
      <c r="H82" s="44">
        <v>26458703.149999999</v>
      </c>
      <c r="I82" s="41">
        <v>0</v>
      </c>
      <c r="J82" s="41">
        <v>0</v>
      </c>
      <c r="K82" s="43">
        <f t="shared" ref="K82:K83" si="56">SUM(D82:J82)</f>
        <v>1548531443.1500001</v>
      </c>
    </row>
    <row r="83" spans="1:11" ht="15.75" thickBot="1" x14ac:dyDescent="0.3">
      <c r="A83" s="8" t="s">
        <v>479</v>
      </c>
      <c r="B83" s="8" t="s">
        <v>213</v>
      </c>
      <c r="C83" s="32" t="s">
        <v>315</v>
      </c>
      <c r="D83" s="44">
        <v>1356967233.9399998</v>
      </c>
      <c r="E83" s="44">
        <v>12130300</v>
      </c>
      <c r="F83" s="45">
        <v>0</v>
      </c>
      <c r="G83" s="44">
        <v>3266037.6</v>
      </c>
      <c r="H83" s="44">
        <v>1388890.78</v>
      </c>
      <c r="I83" s="41">
        <v>0</v>
      </c>
      <c r="J83" s="41">
        <v>0</v>
      </c>
      <c r="K83" s="43">
        <f t="shared" si="56"/>
        <v>1373752462.3199997</v>
      </c>
    </row>
    <row r="84" spans="1:11" ht="15.75" thickBot="1" x14ac:dyDescent="0.3">
      <c r="A84" s="9" t="s">
        <v>479</v>
      </c>
      <c r="B84" s="9" t="s">
        <v>213</v>
      </c>
      <c r="C84" s="33" t="s">
        <v>316</v>
      </c>
      <c r="D84" s="34">
        <f>D83/D82</f>
        <v>0.90532508389470501</v>
      </c>
      <c r="E84" s="34">
        <f t="shared" ref="E84" si="57">E83/E82</f>
        <v>0.72854654654654649</v>
      </c>
      <c r="F84" s="42">
        <v>0</v>
      </c>
      <c r="G84" s="34">
        <f t="shared" ref="G84" si="58">G83/G82</f>
        <v>0.49864387527023563</v>
      </c>
      <c r="H84" s="34">
        <f t="shared" ref="H84" si="59">H83/H82</f>
        <v>5.2492776086797741E-2</v>
      </c>
      <c r="I84" s="42">
        <v>0</v>
      </c>
      <c r="J84" s="42">
        <v>0</v>
      </c>
      <c r="K84" s="34">
        <f t="shared" si="33"/>
        <v>0.88713243014654741</v>
      </c>
    </row>
    <row r="85" spans="1:11" ht="15.75" thickBot="1" x14ac:dyDescent="0.3">
      <c r="A85" s="8" t="s">
        <v>479</v>
      </c>
      <c r="B85" s="8" t="s">
        <v>219</v>
      </c>
      <c r="C85" s="32" t="s">
        <v>314</v>
      </c>
      <c r="D85" s="44">
        <v>284766205</v>
      </c>
      <c r="E85" s="44">
        <v>293740000</v>
      </c>
      <c r="F85" s="44">
        <v>4330000</v>
      </c>
      <c r="G85" s="44">
        <v>22836000</v>
      </c>
      <c r="H85" s="44">
        <v>5774883354.04</v>
      </c>
      <c r="I85" s="41">
        <v>0</v>
      </c>
      <c r="J85" s="41">
        <v>0</v>
      </c>
      <c r="K85" s="43">
        <f t="shared" ref="K85:K86" si="60">SUM(D85:J85)</f>
        <v>6380555559.04</v>
      </c>
    </row>
    <row r="86" spans="1:11" ht="15.75" thickBot="1" x14ac:dyDescent="0.3">
      <c r="A86" s="8" t="s">
        <v>479</v>
      </c>
      <c r="B86" s="8" t="s">
        <v>219</v>
      </c>
      <c r="C86" s="32" t="s">
        <v>315</v>
      </c>
      <c r="D86" s="44">
        <v>197363232.16</v>
      </c>
      <c r="E86" s="44">
        <v>220753361.20999992</v>
      </c>
      <c r="F86" s="44">
        <v>2287494</v>
      </c>
      <c r="G86" s="44">
        <v>18922350.690000001</v>
      </c>
      <c r="H86" s="44">
        <v>5571545275.6499996</v>
      </c>
      <c r="I86" s="41">
        <v>0</v>
      </c>
      <c r="J86" s="41">
        <v>0</v>
      </c>
      <c r="K86" s="43">
        <f t="shared" si="60"/>
        <v>6010871713.7099991</v>
      </c>
    </row>
    <row r="87" spans="1:11" ht="15.75" thickBot="1" x14ac:dyDescent="0.3">
      <c r="A87" s="9" t="s">
        <v>479</v>
      </c>
      <c r="B87" s="9" t="s">
        <v>219</v>
      </c>
      <c r="C87" s="33" t="s">
        <v>316</v>
      </c>
      <c r="D87" s="34">
        <f>D86/D85</f>
        <v>0.69307111832318724</v>
      </c>
      <c r="E87" s="34">
        <f t="shared" ref="E87:H87" si="61">E86/E85</f>
        <v>0.75152638799618687</v>
      </c>
      <c r="F87" s="34">
        <f t="shared" si="61"/>
        <v>0.52828960739030029</v>
      </c>
      <c r="G87" s="34">
        <f t="shared" si="61"/>
        <v>0.82861931555438784</v>
      </c>
      <c r="H87" s="34">
        <f t="shared" si="61"/>
        <v>0.9647892319335335</v>
      </c>
      <c r="I87" s="42">
        <v>0</v>
      </c>
      <c r="J87" s="42">
        <v>0</v>
      </c>
      <c r="K87" s="34">
        <f t="shared" si="33"/>
        <v>0.94206086885236329</v>
      </c>
    </row>
    <row r="88" spans="1:11" ht="15.75" thickBot="1" x14ac:dyDescent="0.3">
      <c r="A88" s="8" t="s">
        <v>479</v>
      </c>
      <c r="B88" s="8" t="s">
        <v>225</v>
      </c>
      <c r="C88" s="32" t="s">
        <v>314</v>
      </c>
      <c r="D88" s="44">
        <v>25256345</v>
      </c>
      <c r="E88" s="44">
        <v>8000000</v>
      </c>
      <c r="F88" s="41">
        <v>0</v>
      </c>
      <c r="G88" s="41">
        <v>0</v>
      </c>
      <c r="H88" s="41">
        <v>0</v>
      </c>
      <c r="I88" s="41">
        <v>0</v>
      </c>
      <c r="J88" s="41"/>
      <c r="K88" s="43">
        <f t="shared" ref="K88:K89" si="62">SUM(D88:J88)</f>
        <v>33256345</v>
      </c>
    </row>
    <row r="89" spans="1:11" ht="15.75" thickBot="1" x14ac:dyDescent="0.3">
      <c r="A89" s="8" t="s">
        <v>479</v>
      </c>
      <c r="B89" s="8" t="s">
        <v>225</v>
      </c>
      <c r="C89" s="32" t="s">
        <v>315</v>
      </c>
      <c r="D89" s="44">
        <v>22175807.09</v>
      </c>
      <c r="E89" s="44">
        <v>5925000</v>
      </c>
      <c r="F89" s="41">
        <v>0</v>
      </c>
      <c r="G89" s="41">
        <v>0</v>
      </c>
      <c r="H89" s="41">
        <v>0</v>
      </c>
      <c r="I89" s="41">
        <v>0</v>
      </c>
      <c r="J89" s="41">
        <v>0</v>
      </c>
      <c r="K89" s="43">
        <f t="shared" si="62"/>
        <v>28100807.09</v>
      </c>
    </row>
    <row r="90" spans="1:11" ht="15.75" thickBot="1" x14ac:dyDescent="0.3">
      <c r="A90" s="9" t="s">
        <v>479</v>
      </c>
      <c r="B90" s="9" t="s">
        <v>225</v>
      </c>
      <c r="C90" s="33" t="s">
        <v>316</v>
      </c>
      <c r="D90" s="34">
        <f>D89/D88</f>
        <v>0.87802914831896695</v>
      </c>
      <c r="E90" s="34">
        <f t="shared" ref="E90" si="63">E89/E88</f>
        <v>0.74062499999999998</v>
      </c>
      <c r="F90" s="42">
        <v>0</v>
      </c>
      <c r="G90" s="42">
        <v>0</v>
      </c>
      <c r="H90" s="42">
        <v>0</v>
      </c>
      <c r="I90" s="42">
        <v>0</v>
      </c>
      <c r="J90" s="42">
        <v>0</v>
      </c>
      <c r="K90" s="34">
        <f t="shared" si="33"/>
        <v>0.84497581108206565</v>
      </c>
    </row>
    <row r="91" spans="1:11" ht="15.75" thickBot="1" x14ac:dyDescent="0.3">
      <c r="A91" s="8" t="s">
        <v>479</v>
      </c>
      <c r="B91" s="8" t="s">
        <v>229</v>
      </c>
      <c r="C91" s="32" t="s">
        <v>314</v>
      </c>
      <c r="D91" s="44">
        <v>27209428</v>
      </c>
      <c r="E91" s="41">
        <v>0</v>
      </c>
      <c r="F91" s="41">
        <v>0</v>
      </c>
      <c r="G91" s="41">
        <v>0</v>
      </c>
      <c r="H91" s="41">
        <v>0</v>
      </c>
      <c r="I91" s="41">
        <v>0</v>
      </c>
      <c r="J91" s="41">
        <v>0</v>
      </c>
      <c r="K91" s="43">
        <f t="shared" ref="K91:K92" si="64">SUM(D91:J91)</f>
        <v>27209428</v>
      </c>
    </row>
    <row r="92" spans="1:11" ht="15.75" thickBot="1" x14ac:dyDescent="0.3">
      <c r="A92" s="8" t="s">
        <v>479</v>
      </c>
      <c r="B92" s="8" t="s">
        <v>229</v>
      </c>
      <c r="C92" s="32" t="s">
        <v>315</v>
      </c>
      <c r="D92" s="44">
        <v>20467103.300000001</v>
      </c>
      <c r="E92" s="41">
        <v>0</v>
      </c>
      <c r="F92" s="41">
        <v>0</v>
      </c>
      <c r="G92" s="41">
        <v>0</v>
      </c>
      <c r="H92" s="41">
        <v>0</v>
      </c>
      <c r="I92" s="41">
        <v>0</v>
      </c>
      <c r="J92" s="41">
        <v>0</v>
      </c>
      <c r="K92" s="43">
        <f t="shared" si="64"/>
        <v>20467103.300000001</v>
      </c>
    </row>
    <row r="93" spans="1:11" ht="15.75" thickBot="1" x14ac:dyDescent="0.3">
      <c r="A93" s="9" t="s">
        <v>479</v>
      </c>
      <c r="B93" s="9" t="s">
        <v>229</v>
      </c>
      <c r="C93" s="33" t="s">
        <v>316</v>
      </c>
      <c r="D93" s="34">
        <f>D92/D91</f>
        <v>0.75220630510865572</v>
      </c>
      <c r="E93" s="42">
        <v>0</v>
      </c>
      <c r="F93" s="42">
        <v>0</v>
      </c>
      <c r="G93" s="42">
        <v>0</v>
      </c>
      <c r="H93" s="42">
        <v>0</v>
      </c>
      <c r="I93" s="42">
        <v>0</v>
      </c>
      <c r="J93" s="42">
        <v>0</v>
      </c>
      <c r="K93" s="34">
        <f t="shared" si="33"/>
        <v>0.75220630510865572</v>
      </c>
    </row>
    <row r="94" spans="1:11" ht="15.75" thickBot="1" x14ac:dyDescent="0.3">
      <c r="A94" s="8" t="s">
        <v>479</v>
      </c>
      <c r="B94" s="8" t="s">
        <v>232</v>
      </c>
      <c r="C94" s="32" t="s">
        <v>314</v>
      </c>
      <c r="D94" s="44">
        <v>135224003</v>
      </c>
      <c r="E94" s="44">
        <v>279095500</v>
      </c>
      <c r="F94" s="44">
        <v>45760000</v>
      </c>
      <c r="G94" s="44">
        <v>7700000</v>
      </c>
      <c r="H94" s="41">
        <v>0</v>
      </c>
      <c r="I94" s="41">
        <v>0</v>
      </c>
      <c r="J94" s="41">
        <v>0</v>
      </c>
      <c r="K94" s="43">
        <f t="shared" ref="K94:K95" si="65">SUM(D94:J94)</f>
        <v>467779503</v>
      </c>
    </row>
    <row r="95" spans="1:11" ht="15.75" thickBot="1" x14ac:dyDescent="0.3">
      <c r="A95" s="8" t="s">
        <v>479</v>
      </c>
      <c r="B95" s="8" t="s">
        <v>232</v>
      </c>
      <c r="C95" s="32" t="s">
        <v>315</v>
      </c>
      <c r="D95" s="44">
        <v>131425296.01000002</v>
      </c>
      <c r="E95" s="44">
        <v>253408547.06999999</v>
      </c>
      <c r="F95" s="44">
        <v>41012252.659999996</v>
      </c>
      <c r="G95" s="44">
        <v>4245896.7</v>
      </c>
      <c r="H95" s="41">
        <v>0</v>
      </c>
      <c r="I95" s="41">
        <v>0</v>
      </c>
      <c r="J95" s="41">
        <v>0</v>
      </c>
      <c r="K95" s="43">
        <f t="shared" si="65"/>
        <v>430091992.44</v>
      </c>
    </row>
    <row r="96" spans="1:11" ht="15.75" thickBot="1" x14ac:dyDescent="0.3">
      <c r="A96" s="9" t="s">
        <v>479</v>
      </c>
      <c r="B96" s="9" t="s">
        <v>232</v>
      </c>
      <c r="C96" s="33" t="s">
        <v>316</v>
      </c>
      <c r="D96" s="34">
        <f>D95/D94</f>
        <v>0.9719080421691112</v>
      </c>
      <c r="E96" s="34">
        <f t="shared" ref="E96" si="66">E95/E94</f>
        <v>0.90796357185981136</v>
      </c>
      <c r="F96" s="34">
        <f t="shared" ref="F96" si="67">F95/F94</f>
        <v>0.8962467801573426</v>
      </c>
      <c r="G96" s="34">
        <f t="shared" ref="G96" si="68">G95/G94</f>
        <v>0.5514151558441559</v>
      </c>
      <c r="H96" s="42">
        <v>0</v>
      </c>
      <c r="I96" s="42">
        <v>0</v>
      </c>
      <c r="J96" s="42">
        <v>0</v>
      </c>
      <c r="K96" s="34">
        <f t="shared" si="33"/>
        <v>0.9194331724278223</v>
      </c>
    </row>
    <row r="97" spans="1:11" ht="15.75" thickBot="1" x14ac:dyDescent="0.3">
      <c r="A97" s="8" t="s">
        <v>479</v>
      </c>
      <c r="B97" s="8" t="s">
        <v>238</v>
      </c>
      <c r="C97" s="32" t="s">
        <v>314</v>
      </c>
      <c r="D97" s="44">
        <v>25272689</v>
      </c>
      <c r="E97" s="44">
        <v>11000000</v>
      </c>
      <c r="F97" s="41">
        <v>0</v>
      </c>
      <c r="G97" s="41">
        <v>0</v>
      </c>
      <c r="H97" s="41">
        <v>0</v>
      </c>
      <c r="I97" s="41">
        <v>0</v>
      </c>
      <c r="J97" s="41">
        <v>0</v>
      </c>
      <c r="K97" s="43">
        <f t="shared" ref="K97:K98" si="69">SUM(D97:J97)</f>
        <v>36272689</v>
      </c>
    </row>
    <row r="98" spans="1:11" ht="15.75" thickBot="1" x14ac:dyDescent="0.3">
      <c r="A98" s="8" t="s">
        <v>479</v>
      </c>
      <c r="B98" s="8" t="s">
        <v>238</v>
      </c>
      <c r="C98" s="32" t="s">
        <v>315</v>
      </c>
      <c r="D98" s="44">
        <v>24235619.580000002</v>
      </c>
      <c r="E98" s="44">
        <v>9772155</v>
      </c>
      <c r="F98" s="41">
        <v>0</v>
      </c>
      <c r="G98" s="41">
        <v>0</v>
      </c>
      <c r="H98" s="41">
        <v>0</v>
      </c>
      <c r="I98" s="41">
        <v>0</v>
      </c>
      <c r="J98" s="41">
        <v>0</v>
      </c>
      <c r="K98" s="43">
        <f t="shared" si="69"/>
        <v>34007774.579999998</v>
      </c>
    </row>
    <row r="99" spans="1:11" ht="15.75" thickBot="1" x14ac:dyDescent="0.3">
      <c r="A99" s="9" t="s">
        <v>479</v>
      </c>
      <c r="B99" s="9" t="s">
        <v>238</v>
      </c>
      <c r="C99" s="33" t="s">
        <v>316</v>
      </c>
      <c r="D99" s="34">
        <f>D98/D97</f>
        <v>0.95896481692153934</v>
      </c>
      <c r="E99" s="34">
        <f t="shared" ref="E99" si="70">E98/E97</f>
        <v>0.88837772727272724</v>
      </c>
      <c r="F99" s="42">
        <v>0</v>
      </c>
      <c r="G99" s="42">
        <v>0</v>
      </c>
      <c r="H99" s="42">
        <v>0</v>
      </c>
      <c r="I99" s="42">
        <v>0</v>
      </c>
      <c r="J99" s="42">
        <v>0</v>
      </c>
      <c r="K99" s="34">
        <f t="shared" si="33"/>
        <v>0.93755868444161938</v>
      </c>
    </row>
    <row r="100" spans="1:11" ht="15.75" thickBot="1" x14ac:dyDescent="0.3">
      <c r="A100" s="8" t="s">
        <v>479</v>
      </c>
      <c r="B100" s="8" t="s">
        <v>242</v>
      </c>
      <c r="C100" s="32" t="s">
        <v>314</v>
      </c>
      <c r="D100" s="44">
        <v>8903445</v>
      </c>
      <c r="E100" s="41">
        <v>0</v>
      </c>
      <c r="F100" s="41">
        <v>0</v>
      </c>
      <c r="G100" s="41">
        <v>0</v>
      </c>
      <c r="H100" s="41">
        <v>0</v>
      </c>
      <c r="I100" s="41">
        <v>0</v>
      </c>
      <c r="J100" s="41">
        <v>0</v>
      </c>
      <c r="K100" s="43">
        <f t="shared" ref="K100:K101" si="71">SUM(D100:J100)</f>
        <v>8903445</v>
      </c>
    </row>
    <row r="101" spans="1:11" ht="15.75" thickBot="1" x14ac:dyDescent="0.3">
      <c r="A101" s="8" t="s">
        <v>479</v>
      </c>
      <c r="B101" s="8" t="s">
        <v>242</v>
      </c>
      <c r="C101" s="32" t="s">
        <v>315</v>
      </c>
      <c r="D101" s="44">
        <v>8620704.3900000006</v>
      </c>
      <c r="E101" s="41">
        <v>0</v>
      </c>
      <c r="F101" s="41">
        <v>0</v>
      </c>
      <c r="G101" s="41">
        <v>0</v>
      </c>
      <c r="H101" s="41">
        <v>0</v>
      </c>
      <c r="I101" s="41">
        <v>0</v>
      </c>
      <c r="J101" s="41">
        <v>0</v>
      </c>
      <c r="K101" s="43">
        <f t="shared" si="71"/>
        <v>8620704.3900000006</v>
      </c>
    </row>
    <row r="102" spans="1:11" ht="15.75" thickBot="1" x14ac:dyDescent="0.3">
      <c r="A102" s="9" t="s">
        <v>479</v>
      </c>
      <c r="B102" s="9" t="s">
        <v>242</v>
      </c>
      <c r="C102" s="33" t="s">
        <v>316</v>
      </c>
      <c r="D102" s="34">
        <f>D101/D100</f>
        <v>0.96824368432668484</v>
      </c>
      <c r="E102" s="42">
        <v>0</v>
      </c>
      <c r="F102" s="42">
        <v>0</v>
      </c>
      <c r="G102" s="42">
        <v>0</v>
      </c>
      <c r="H102" s="42">
        <v>0</v>
      </c>
      <c r="I102" s="42">
        <v>0</v>
      </c>
      <c r="J102" s="42">
        <v>0</v>
      </c>
      <c r="K102" s="34">
        <f t="shared" si="33"/>
        <v>0.96824368432668484</v>
      </c>
    </row>
    <row r="103" spans="1:11" ht="15.75" thickBot="1" x14ac:dyDescent="0.3">
      <c r="A103" s="8" t="s">
        <v>479</v>
      </c>
      <c r="B103" s="8" t="s">
        <v>246</v>
      </c>
      <c r="C103" s="32" t="s">
        <v>314</v>
      </c>
      <c r="D103" s="44">
        <v>32195882</v>
      </c>
      <c r="E103" s="44">
        <v>203000000</v>
      </c>
      <c r="F103" s="44">
        <v>14200000</v>
      </c>
      <c r="G103" s="41">
        <v>0</v>
      </c>
      <c r="H103" s="41">
        <v>0</v>
      </c>
      <c r="I103" s="41">
        <v>0</v>
      </c>
      <c r="J103" s="41">
        <v>0</v>
      </c>
      <c r="K103" s="43">
        <f t="shared" ref="K103:K104" si="72">SUM(D103:J103)</f>
        <v>249395882</v>
      </c>
    </row>
    <row r="104" spans="1:11" ht="15.75" thickBot="1" x14ac:dyDescent="0.3">
      <c r="A104" s="8" t="s">
        <v>479</v>
      </c>
      <c r="B104" s="8" t="s">
        <v>246</v>
      </c>
      <c r="C104" s="32" t="s">
        <v>315</v>
      </c>
      <c r="D104" s="44">
        <v>31486399.780000005</v>
      </c>
      <c r="E104" s="44">
        <v>150365138.56</v>
      </c>
      <c r="F104" s="44">
        <v>4576183.32</v>
      </c>
      <c r="G104" s="41">
        <v>0</v>
      </c>
      <c r="H104" s="41">
        <v>0</v>
      </c>
      <c r="I104" s="41">
        <v>0</v>
      </c>
      <c r="J104" s="41">
        <v>0</v>
      </c>
      <c r="K104" s="43">
        <f t="shared" si="72"/>
        <v>186427721.66</v>
      </c>
    </row>
    <row r="105" spans="1:11" ht="15.75" thickBot="1" x14ac:dyDescent="0.3">
      <c r="A105" s="9" t="s">
        <v>479</v>
      </c>
      <c r="B105" s="9" t="s">
        <v>246</v>
      </c>
      <c r="C105" s="33" t="s">
        <v>316</v>
      </c>
      <c r="D105" s="34">
        <f>D104/D103</f>
        <v>0.97796357248420795</v>
      </c>
      <c r="E105" s="34">
        <f t="shared" ref="E105" si="73">E104/E103</f>
        <v>0.74071496827586203</v>
      </c>
      <c r="F105" s="34">
        <f t="shared" ref="F105" si="74">F104/F103</f>
        <v>0.32226643098591551</v>
      </c>
      <c r="G105" s="42">
        <v>0</v>
      </c>
      <c r="H105" s="42">
        <v>0</v>
      </c>
      <c r="I105" s="42">
        <v>0</v>
      </c>
      <c r="J105" s="42">
        <v>0</v>
      </c>
      <c r="K105" s="34">
        <f t="shared" si="33"/>
        <v>0.74751724112269025</v>
      </c>
    </row>
    <row r="106" spans="1:11" ht="15.75" thickBot="1" x14ac:dyDescent="0.3">
      <c r="A106" s="8" t="s">
        <v>479</v>
      </c>
      <c r="B106" s="8" t="s">
        <v>251</v>
      </c>
      <c r="C106" s="8" t="s">
        <v>314</v>
      </c>
      <c r="D106" s="44">
        <v>32195882</v>
      </c>
      <c r="E106" s="44">
        <v>9300000</v>
      </c>
      <c r="F106" s="45">
        <v>0</v>
      </c>
      <c r="G106" s="44">
        <v>295437140</v>
      </c>
      <c r="H106" s="41">
        <v>0</v>
      </c>
      <c r="I106" s="41">
        <v>0</v>
      </c>
      <c r="J106" s="41">
        <v>0</v>
      </c>
      <c r="K106" s="43">
        <f t="shared" ref="K106:K107" si="75">SUM(D106:J106)</f>
        <v>336933022</v>
      </c>
    </row>
    <row r="107" spans="1:11" ht="15.75" thickBot="1" x14ac:dyDescent="0.3">
      <c r="A107" s="8" t="s">
        <v>479</v>
      </c>
      <c r="B107" s="8" t="s">
        <v>251</v>
      </c>
      <c r="C107" s="32" t="s">
        <v>315</v>
      </c>
      <c r="D107" s="44">
        <v>31546399.780000005</v>
      </c>
      <c r="E107" s="44">
        <v>1330000</v>
      </c>
      <c r="F107" s="45">
        <v>0</v>
      </c>
      <c r="G107" s="44">
        <v>58728366.969999999</v>
      </c>
      <c r="H107" s="41">
        <v>0</v>
      </c>
      <c r="I107" s="41">
        <v>0</v>
      </c>
      <c r="J107" s="41">
        <v>0</v>
      </c>
      <c r="K107" s="43">
        <f t="shared" si="75"/>
        <v>91604766.75</v>
      </c>
    </row>
    <row r="108" spans="1:11" ht="15.75" thickBot="1" x14ac:dyDescent="0.3">
      <c r="A108" s="9" t="s">
        <v>479</v>
      </c>
      <c r="B108" s="9" t="s">
        <v>251</v>
      </c>
      <c r="C108" s="33" t="s">
        <v>316</v>
      </c>
      <c r="D108" s="34">
        <f>D107/D106</f>
        <v>0.9798271648529463</v>
      </c>
      <c r="E108" s="34">
        <f t="shared" ref="E108" si="76">E107/E106</f>
        <v>0.14301075268817204</v>
      </c>
      <c r="F108" s="42">
        <v>0</v>
      </c>
      <c r="G108" s="34">
        <f t="shared" ref="G108" si="77">G107/G106</f>
        <v>0.19878464491634329</v>
      </c>
      <c r="H108" s="42">
        <v>0</v>
      </c>
      <c r="I108" s="42">
        <v>0</v>
      </c>
      <c r="J108" s="42">
        <v>0</v>
      </c>
      <c r="K108" s="34">
        <f t="shared" si="33"/>
        <v>0.27187826888039485</v>
      </c>
    </row>
    <row r="109" spans="1:11" ht="15.75" thickBot="1" x14ac:dyDescent="0.3">
      <c r="A109" s="8" t="s">
        <v>479</v>
      </c>
      <c r="B109" s="8" t="s">
        <v>263</v>
      </c>
      <c r="C109" s="32" t="s">
        <v>314</v>
      </c>
      <c r="D109" s="44">
        <v>67056684</v>
      </c>
      <c r="E109" s="44">
        <v>1000000</v>
      </c>
      <c r="F109" s="41">
        <v>0</v>
      </c>
      <c r="G109" s="41">
        <v>0</v>
      </c>
      <c r="H109" s="41">
        <v>0</v>
      </c>
      <c r="I109" s="41">
        <v>0</v>
      </c>
      <c r="J109" s="41">
        <v>0</v>
      </c>
      <c r="K109" s="43">
        <f t="shared" ref="K109:K110" si="78">SUM(D109:J109)</f>
        <v>68056684</v>
      </c>
    </row>
    <row r="110" spans="1:11" ht="15.75" thickBot="1" x14ac:dyDescent="0.3">
      <c r="A110" s="8" t="s">
        <v>479</v>
      </c>
      <c r="B110" s="8" t="s">
        <v>263</v>
      </c>
      <c r="C110" s="32" t="s">
        <v>315</v>
      </c>
      <c r="D110" s="44">
        <v>55356310.100000001</v>
      </c>
      <c r="E110" s="44">
        <v>653132.35</v>
      </c>
      <c r="F110" s="41">
        <v>0</v>
      </c>
      <c r="G110" s="41">
        <v>0</v>
      </c>
      <c r="H110" s="41">
        <v>0</v>
      </c>
      <c r="I110" s="41">
        <v>0</v>
      </c>
      <c r="J110" s="41">
        <v>0</v>
      </c>
      <c r="K110" s="43">
        <f t="shared" si="78"/>
        <v>56009442.450000003</v>
      </c>
    </row>
    <row r="111" spans="1:11" ht="15.75" thickBot="1" x14ac:dyDescent="0.3">
      <c r="A111" s="9" t="s">
        <v>479</v>
      </c>
      <c r="B111" s="9" t="s">
        <v>263</v>
      </c>
      <c r="C111" s="33" t="s">
        <v>316</v>
      </c>
      <c r="D111" s="34">
        <f>D110/D109</f>
        <v>0.82551517310340017</v>
      </c>
      <c r="E111" s="34">
        <f t="shared" ref="E111" si="79">E110/E109</f>
        <v>0.65313235000000003</v>
      </c>
      <c r="F111" s="42">
        <v>0</v>
      </c>
      <c r="G111" s="42">
        <v>0</v>
      </c>
      <c r="H111" s="42">
        <v>0</v>
      </c>
      <c r="I111" s="42">
        <v>0</v>
      </c>
      <c r="J111" s="42">
        <v>0</v>
      </c>
      <c r="K111" s="34">
        <f t="shared" si="33"/>
        <v>0.82298224300790213</v>
      </c>
    </row>
    <row r="112" spans="1:11" ht="15.75" thickBot="1" x14ac:dyDescent="0.3">
      <c r="A112" s="8" t="s">
        <v>479</v>
      </c>
      <c r="B112" s="8" t="s">
        <v>271</v>
      </c>
      <c r="C112" s="32" t="s">
        <v>314</v>
      </c>
      <c r="D112" s="44">
        <v>146325129</v>
      </c>
      <c r="E112" s="44">
        <v>12629500</v>
      </c>
      <c r="F112" s="41">
        <v>0</v>
      </c>
      <c r="G112" s="41">
        <v>0</v>
      </c>
      <c r="H112" s="41">
        <v>0</v>
      </c>
      <c r="I112" s="41">
        <v>0</v>
      </c>
      <c r="J112" s="41">
        <v>0</v>
      </c>
      <c r="K112" s="43">
        <f t="shared" ref="K112:K113" si="80">SUM(D112:J112)</f>
        <v>158954629</v>
      </c>
    </row>
    <row r="113" spans="1:11" ht="15.75" thickBot="1" x14ac:dyDescent="0.3">
      <c r="A113" s="8" t="s">
        <v>479</v>
      </c>
      <c r="B113" s="8" t="s">
        <v>271</v>
      </c>
      <c r="C113" s="32" t="s">
        <v>315</v>
      </c>
      <c r="D113" s="44">
        <v>127634556.42</v>
      </c>
      <c r="E113" s="44">
        <v>8120889</v>
      </c>
      <c r="F113" s="41">
        <v>0</v>
      </c>
      <c r="G113" s="41">
        <v>0</v>
      </c>
      <c r="H113" s="41">
        <v>0</v>
      </c>
      <c r="I113" s="41">
        <v>0</v>
      </c>
      <c r="J113" s="41">
        <v>0</v>
      </c>
      <c r="K113" s="43">
        <f t="shared" si="80"/>
        <v>135755445.42000002</v>
      </c>
    </row>
    <row r="114" spans="1:11" ht="15.75" thickBot="1" x14ac:dyDescent="0.3">
      <c r="A114" s="9" t="s">
        <v>479</v>
      </c>
      <c r="B114" s="9" t="s">
        <v>271</v>
      </c>
      <c r="C114" s="33" t="s">
        <v>316</v>
      </c>
      <c r="D114" s="34">
        <f>D113/D112</f>
        <v>0.87226682998516269</v>
      </c>
      <c r="E114" s="34">
        <f t="shared" ref="E114" si="81">E113/E112</f>
        <v>0.64300954115364817</v>
      </c>
      <c r="F114" s="42">
        <v>0</v>
      </c>
      <c r="G114" s="42">
        <v>0</v>
      </c>
      <c r="H114" s="42">
        <v>0</v>
      </c>
      <c r="I114" s="42">
        <v>0</v>
      </c>
      <c r="J114" s="42">
        <v>0</v>
      </c>
      <c r="K114" s="34">
        <f t="shared" ref="K114:K129" si="82">K113/K112</f>
        <v>0.85405153831663505</v>
      </c>
    </row>
    <row r="115" spans="1:11" ht="15.75" thickBot="1" x14ac:dyDescent="0.3">
      <c r="A115" s="8" t="s">
        <v>479</v>
      </c>
      <c r="B115" s="8" t="s">
        <v>275</v>
      </c>
      <c r="C115" s="32" t="s">
        <v>314</v>
      </c>
      <c r="D115" s="44">
        <v>5244595</v>
      </c>
      <c r="E115" s="41">
        <v>0</v>
      </c>
      <c r="F115" s="41">
        <v>0</v>
      </c>
      <c r="G115" s="41">
        <v>0</v>
      </c>
      <c r="H115" s="41">
        <v>0</v>
      </c>
      <c r="I115" s="41">
        <v>0</v>
      </c>
      <c r="J115" s="41">
        <v>0</v>
      </c>
      <c r="K115" s="43">
        <f t="shared" ref="K115:K116" si="83">SUM(D115:J115)</f>
        <v>5244595</v>
      </c>
    </row>
    <row r="116" spans="1:11" ht="15.75" thickBot="1" x14ac:dyDescent="0.3">
      <c r="A116" s="8" t="s">
        <v>479</v>
      </c>
      <c r="B116" s="8" t="s">
        <v>275</v>
      </c>
      <c r="C116" s="32" t="s">
        <v>315</v>
      </c>
      <c r="D116" s="44">
        <v>4940464.99</v>
      </c>
      <c r="E116" s="41">
        <v>0</v>
      </c>
      <c r="F116" s="41">
        <v>0</v>
      </c>
      <c r="G116" s="41">
        <v>0</v>
      </c>
      <c r="H116" s="41">
        <v>0</v>
      </c>
      <c r="I116" s="41">
        <v>0</v>
      </c>
      <c r="J116" s="41">
        <v>0</v>
      </c>
      <c r="K116" s="43">
        <f t="shared" si="83"/>
        <v>4940464.99</v>
      </c>
    </row>
    <row r="117" spans="1:11" ht="15.75" thickBot="1" x14ac:dyDescent="0.3">
      <c r="A117" s="9" t="s">
        <v>479</v>
      </c>
      <c r="B117" s="9" t="s">
        <v>275</v>
      </c>
      <c r="C117" s="33" t="s">
        <v>316</v>
      </c>
      <c r="D117" s="34">
        <f>D116/D115</f>
        <v>0.94201077299581759</v>
      </c>
      <c r="E117" s="42">
        <v>0</v>
      </c>
      <c r="F117" s="42">
        <v>0</v>
      </c>
      <c r="G117" s="42">
        <v>0</v>
      </c>
      <c r="H117" s="42">
        <v>0</v>
      </c>
      <c r="I117" s="42">
        <v>0</v>
      </c>
      <c r="J117" s="42">
        <v>0</v>
      </c>
      <c r="K117" s="34">
        <f t="shared" si="82"/>
        <v>0.94201077299581759</v>
      </c>
    </row>
    <row r="118" spans="1:11" ht="15.75" thickBot="1" x14ac:dyDescent="0.3">
      <c r="A118" s="8" t="s">
        <v>479</v>
      </c>
      <c r="B118" s="8" t="s">
        <v>280</v>
      </c>
      <c r="C118" s="32" t="s">
        <v>314</v>
      </c>
      <c r="D118" s="44">
        <v>18154865</v>
      </c>
      <c r="E118" s="41">
        <v>0</v>
      </c>
      <c r="F118" s="41">
        <v>0</v>
      </c>
      <c r="G118" s="41">
        <v>0</v>
      </c>
      <c r="H118" s="41">
        <v>0</v>
      </c>
      <c r="I118" s="41">
        <v>0</v>
      </c>
      <c r="J118" s="41">
        <v>0</v>
      </c>
      <c r="K118" s="43">
        <f t="shared" ref="K118:K119" si="84">SUM(D118:J118)</f>
        <v>18154865</v>
      </c>
    </row>
    <row r="119" spans="1:11" ht="15.75" thickBot="1" x14ac:dyDescent="0.3">
      <c r="A119" s="8" t="s">
        <v>479</v>
      </c>
      <c r="B119" s="8" t="s">
        <v>280</v>
      </c>
      <c r="C119" s="32" t="s">
        <v>315</v>
      </c>
      <c r="D119" s="44">
        <v>17122781.949999999</v>
      </c>
      <c r="E119" s="41">
        <v>0</v>
      </c>
      <c r="F119" s="41">
        <v>0</v>
      </c>
      <c r="G119" s="41">
        <v>0</v>
      </c>
      <c r="H119" s="41">
        <v>0</v>
      </c>
      <c r="I119" s="41">
        <v>0</v>
      </c>
      <c r="J119" s="41">
        <v>0</v>
      </c>
      <c r="K119" s="43">
        <f t="shared" si="84"/>
        <v>17122781.949999999</v>
      </c>
    </row>
    <row r="120" spans="1:11" ht="15.75" thickBot="1" x14ac:dyDescent="0.3">
      <c r="A120" s="9" t="s">
        <v>479</v>
      </c>
      <c r="B120" s="9" t="s">
        <v>280</v>
      </c>
      <c r="C120" s="33" t="s">
        <v>316</v>
      </c>
      <c r="D120" s="34">
        <f>D119/D118</f>
        <v>0.94315115810555461</v>
      </c>
      <c r="E120" s="42">
        <v>0</v>
      </c>
      <c r="F120" s="42">
        <v>0</v>
      </c>
      <c r="G120" s="42">
        <v>0</v>
      </c>
      <c r="H120" s="42">
        <v>0</v>
      </c>
      <c r="I120" s="42">
        <v>0</v>
      </c>
      <c r="J120" s="42">
        <v>0</v>
      </c>
      <c r="K120" s="34">
        <f t="shared" si="82"/>
        <v>0.94315115810555461</v>
      </c>
    </row>
    <row r="121" spans="1:11" ht="15.75" thickBot="1" x14ac:dyDescent="0.3">
      <c r="A121" s="8" t="s">
        <v>479</v>
      </c>
      <c r="B121" s="8" t="s">
        <v>287</v>
      </c>
      <c r="C121" s="32" t="s">
        <v>314</v>
      </c>
      <c r="D121" s="44">
        <v>21410709</v>
      </c>
      <c r="E121" s="41">
        <v>0</v>
      </c>
      <c r="F121" s="41">
        <v>0</v>
      </c>
      <c r="G121" s="41">
        <v>0</v>
      </c>
      <c r="H121" s="41">
        <v>0</v>
      </c>
      <c r="I121" s="41">
        <v>0</v>
      </c>
      <c r="J121" s="41">
        <v>0</v>
      </c>
      <c r="K121" s="43">
        <f t="shared" ref="K121:K122" si="85">SUM(D121:J121)</f>
        <v>21410709</v>
      </c>
    </row>
    <row r="122" spans="1:11" ht="15.75" thickBot="1" x14ac:dyDescent="0.3">
      <c r="A122" s="8" t="s">
        <v>479</v>
      </c>
      <c r="B122" s="8" t="s">
        <v>287</v>
      </c>
      <c r="C122" s="32" t="s">
        <v>315</v>
      </c>
      <c r="D122" s="44">
        <v>20424245.879999999</v>
      </c>
      <c r="E122" s="41">
        <v>0</v>
      </c>
      <c r="F122" s="41">
        <v>0</v>
      </c>
      <c r="G122" s="41">
        <v>0</v>
      </c>
      <c r="H122" s="41">
        <v>0</v>
      </c>
      <c r="I122" s="41">
        <v>0</v>
      </c>
      <c r="J122" s="41">
        <v>0</v>
      </c>
      <c r="K122" s="43">
        <f t="shared" si="85"/>
        <v>20424245.879999999</v>
      </c>
    </row>
    <row r="123" spans="1:11" ht="15.75" thickBot="1" x14ac:dyDescent="0.3">
      <c r="A123" s="9" t="s">
        <v>479</v>
      </c>
      <c r="B123" s="9" t="s">
        <v>287</v>
      </c>
      <c r="C123" s="33" t="s">
        <v>316</v>
      </c>
      <c r="D123" s="34">
        <f>D122/D121</f>
        <v>0.95392664857571974</v>
      </c>
      <c r="E123" s="42">
        <v>0</v>
      </c>
      <c r="F123" s="42">
        <v>0</v>
      </c>
      <c r="G123" s="42">
        <v>0</v>
      </c>
      <c r="H123" s="42">
        <v>0</v>
      </c>
      <c r="I123" s="42">
        <v>0</v>
      </c>
      <c r="J123" s="42">
        <v>0</v>
      </c>
      <c r="K123" s="34">
        <f t="shared" si="82"/>
        <v>0.95392664857571974</v>
      </c>
    </row>
    <row r="124" spans="1:11" ht="15.75" thickBot="1" x14ac:dyDescent="0.3">
      <c r="A124" s="8" t="s">
        <v>479</v>
      </c>
      <c r="B124" s="8" t="s">
        <v>293</v>
      </c>
      <c r="C124" s="32" t="s">
        <v>314</v>
      </c>
      <c r="D124" s="43">
        <v>0</v>
      </c>
      <c r="E124" s="44">
        <v>650000</v>
      </c>
      <c r="F124" s="41">
        <v>0</v>
      </c>
      <c r="G124" s="41">
        <v>0</v>
      </c>
      <c r="H124" s="41">
        <v>0</v>
      </c>
      <c r="I124" s="41">
        <v>0</v>
      </c>
      <c r="J124" s="41">
        <v>0</v>
      </c>
      <c r="K124" s="43">
        <f t="shared" ref="K124:K125" si="86">SUM(D124:J124)</f>
        <v>650000</v>
      </c>
    </row>
    <row r="125" spans="1:11" ht="15.75" thickBot="1" x14ac:dyDescent="0.3">
      <c r="A125" s="8" t="s">
        <v>479</v>
      </c>
      <c r="B125" s="8" t="s">
        <v>293</v>
      </c>
      <c r="C125" s="32" t="s">
        <v>315</v>
      </c>
      <c r="D125" s="43">
        <v>0</v>
      </c>
      <c r="E125" s="44">
        <v>93800</v>
      </c>
      <c r="F125" s="41">
        <v>0</v>
      </c>
      <c r="G125" s="41">
        <v>0</v>
      </c>
      <c r="H125" s="41">
        <v>0</v>
      </c>
      <c r="I125" s="41">
        <v>0</v>
      </c>
      <c r="J125" s="41">
        <v>0</v>
      </c>
      <c r="K125" s="43">
        <f t="shared" si="86"/>
        <v>93800</v>
      </c>
    </row>
    <row r="126" spans="1:11" ht="15.75" thickBot="1" x14ac:dyDescent="0.3">
      <c r="A126" s="9" t="s">
        <v>479</v>
      </c>
      <c r="B126" s="9" t="s">
        <v>293</v>
      </c>
      <c r="C126" s="33" t="s">
        <v>316</v>
      </c>
      <c r="D126" s="42">
        <v>0</v>
      </c>
      <c r="E126" s="34">
        <f t="shared" ref="E126" si="87">E125/E124</f>
        <v>0.1443076923076923</v>
      </c>
      <c r="F126" s="42">
        <v>0</v>
      </c>
      <c r="G126" s="42">
        <v>0</v>
      </c>
      <c r="H126" s="42">
        <v>0</v>
      </c>
      <c r="I126" s="42">
        <v>0</v>
      </c>
      <c r="J126" s="42">
        <v>0</v>
      </c>
      <c r="K126" s="34">
        <f t="shared" si="82"/>
        <v>0.1443076923076923</v>
      </c>
    </row>
    <row r="127" spans="1:11" ht="15.75" thickBot="1" x14ac:dyDescent="0.3">
      <c r="A127" s="8" t="s">
        <v>479</v>
      </c>
      <c r="B127" s="8" t="s">
        <v>297</v>
      </c>
      <c r="C127" s="32" t="s">
        <v>314</v>
      </c>
      <c r="D127" s="43">
        <v>0</v>
      </c>
      <c r="E127" s="44">
        <v>4853035</v>
      </c>
      <c r="F127" s="44">
        <v>496965</v>
      </c>
      <c r="G127" s="44">
        <v>4900000</v>
      </c>
      <c r="H127" s="41">
        <v>0</v>
      </c>
      <c r="I127" s="41">
        <v>0</v>
      </c>
      <c r="J127" s="41">
        <v>0</v>
      </c>
      <c r="K127" s="43">
        <f t="shared" ref="K127:K128" si="88">SUM(D127:J127)</f>
        <v>10250000</v>
      </c>
    </row>
    <row r="128" spans="1:11" ht="15.75" thickBot="1" x14ac:dyDescent="0.3">
      <c r="A128" s="8" t="s">
        <v>479</v>
      </c>
      <c r="B128" s="8" t="s">
        <v>297</v>
      </c>
      <c r="C128" s="32" t="s">
        <v>315</v>
      </c>
      <c r="D128" s="43">
        <v>0</v>
      </c>
      <c r="E128" s="44">
        <v>730000</v>
      </c>
      <c r="F128" s="44">
        <v>496965</v>
      </c>
      <c r="G128" s="44">
        <v>4895000</v>
      </c>
      <c r="H128" s="41">
        <v>0</v>
      </c>
      <c r="I128" s="41">
        <v>0</v>
      </c>
      <c r="J128" s="41">
        <v>0</v>
      </c>
      <c r="K128" s="43">
        <f t="shared" si="88"/>
        <v>6121965</v>
      </c>
    </row>
    <row r="129" spans="1:11" ht="15.75" thickBot="1" x14ac:dyDescent="0.3">
      <c r="A129" s="9" t="s">
        <v>479</v>
      </c>
      <c r="B129" s="9" t="s">
        <v>297</v>
      </c>
      <c r="C129" s="33" t="s">
        <v>316</v>
      </c>
      <c r="D129" s="42">
        <v>0</v>
      </c>
      <c r="E129" s="34">
        <f t="shared" ref="E129" si="89">E128/E127</f>
        <v>0.15042133427844637</v>
      </c>
      <c r="F129" s="34">
        <f t="shared" ref="F129" si="90">F128/F127</f>
        <v>1</v>
      </c>
      <c r="G129" s="34">
        <f t="shared" ref="G129" si="91">G128/G127</f>
        <v>0.99897959183673468</v>
      </c>
      <c r="H129" s="42">
        <v>0</v>
      </c>
      <c r="I129" s="42">
        <v>0</v>
      </c>
      <c r="J129" s="42">
        <v>0</v>
      </c>
      <c r="K129" s="34">
        <f t="shared" si="82"/>
        <v>0.59726487804878048</v>
      </c>
    </row>
    <row r="130" spans="1:11" ht="15.75" thickBot="1" x14ac:dyDescent="0.3">
      <c r="A130" s="8" t="s">
        <v>479</v>
      </c>
      <c r="B130" s="8" t="s">
        <v>303</v>
      </c>
      <c r="C130" s="32" t="s">
        <v>314</v>
      </c>
      <c r="D130" s="44">
        <v>2305216</v>
      </c>
      <c r="E130" s="41">
        <v>0</v>
      </c>
      <c r="F130" s="41">
        <v>0</v>
      </c>
      <c r="G130" s="41">
        <v>0</v>
      </c>
      <c r="H130" s="41">
        <v>0</v>
      </c>
      <c r="I130" s="41">
        <v>0</v>
      </c>
      <c r="J130" s="41">
        <v>0</v>
      </c>
      <c r="K130" s="43">
        <f t="shared" ref="K130:K131" si="92">SUM(D130:J130)</f>
        <v>2305216</v>
      </c>
    </row>
    <row r="131" spans="1:11" ht="15.75" thickBot="1" x14ac:dyDescent="0.3">
      <c r="A131" s="8" t="s">
        <v>479</v>
      </c>
      <c r="B131" s="8" t="s">
        <v>303</v>
      </c>
      <c r="C131" s="32" t="s">
        <v>315</v>
      </c>
      <c r="D131" s="44">
        <v>1791090.82</v>
      </c>
      <c r="E131" s="41">
        <v>0</v>
      </c>
      <c r="F131" s="41">
        <v>0</v>
      </c>
      <c r="G131" s="41">
        <v>0</v>
      </c>
      <c r="H131" s="41">
        <v>0</v>
      </c>
      <c r="I131" s="41">
        <v>0</v>
      </c>
      <c r="J131" s="41">
        <v>0</v>
      </c>
      <c r="K131" s="43">
        <f t="shared" si="92"/>
        <v>1791090.82</v>
      </c>
    </row>
    <row r="132" spans="1:11" ht="15.75" thickBot="1" x14ac:dyDescent="0.3">
      <c r="A132" s="9" t="s">
        <v>479</v>
      </c>
      <c r="B132" s="9" t="s">
        <v>303</v>
      </c>
      <c r="C132" s="33" t="s">
        <v>316</v>
      </c>
      <c r="D132" s="34">
        <f>D131/D130</f>
        <v>0.77697309926705349</v>
      </c>
      <c r="E132" s="42">
        <v>0</v>
      </c>
      <c r="F132" s="42">
        <v>0</v>
      </c>
      <c r="G132" s="42">
        <v>0</v>
      </c>
      <c r="H132" s="42">
        <v>0</v>
      </c>
      <c r="I132" s="42">
        <v>0</v>
      </c>
      <c r="J132" s="42">
        <v>0</v>
      </c>
      <c r="K132" s="34">
        <f t="shared" ref="K132:K147" si="93">K131/K130</f>
        <v>0.77697309926705349</v>
      </c>
    </row>
    <row r="133" spans="1:11" ht="15.75" thickBot="1" x14ac:dyDescent="0.3">
      <c r="A133" s="8" t="s">
        <v>479</v>
      </c>
      <c r="B133" s="8" t="s">
        <v>309</v>
      </c>
      <c r="C133" s="32" t="s">
        <v>314</v>
      </c>
      <c r="D133" s="43">
        <v>0</v>
      </c>
      <c r="E133" s="44">
        <v>5000000</v>
      </c>
      <c r="F133" s="41">
        <v>0</v>
      </c>
      <c r="G133" s="41">
        <v>0</v>
      </c>
      <c r="H133" s="41">
        <v>0</v>
      </c>
      <c r="I133" s="41">
        <v>0</v>
      </c>
      <c r="J133" s="41">
        <v>0</v>
      </c>
      <c r="K133" s="43">
        <f t="shared" ref="K133:K134" si="94">SUM(D133:J133)</f>
        <v>5000000</v>
      </c>
    </row>
    <row r="134" spans="1:11" ht="15.75" thickBot="1" x14ac:dyDescent="0.3">
      <c r="A134" s="8" t="s">
        <v>479</v>
      </c>
      <c r="B134" s="8" t="s">
        <v>309</v>
      </c>
      <c r="C134" s="32" t="s">
        <v>315</v>
      </c>
      <c r="D134" s="43">
        <v>0</v>
      </c>
      <c r="E134" s="41">
        <v>0</v>
      </c>
      <c r="F134" s="41">
        <v>0</v>
      </c>
      <c r="G134" s="41">
        <v>0</v>
      </c>
      <c r="H134" s="41">
        <v>0</v>
      </c>
      <c r="I134" s="41">
        <v>0</v>
      </c>
      <c r="J134" s="41">
        <v>0</v>
      </c>
      <c r="K134" s="43">
        <f t="shared" si="94"/>
        <v>0</v>
      </c>
    </row>
    <row r="135" spans="1:11" ht="15.75" thickBot="1" x14ac:dyDescent="0.3">
      <c r="A135" s="9" t="s">
        <v>479</v>
      </c>
      <c r="B135" s="9" t="s">
        <v>309</v>
      </c>
      <c r="C135" s="33" t="s">
        <v>316</v>
      </c>
      <c r="D135" s="42">
        <v>0</v>
      </c>
      <c r="E135" s="42">
        <f t="shared" ref="E135" si="95">E134/E133</f>
        <v>0</v>
      </c>
      <c r="F135" s="42">
        <v>0</v>
      </c>
      <c r="G135" s="42">
        <v>0</v>
      </c>
      <c r="H135" s="42">
        <v>0</v>
      </c>
      <c r="I135" s="42">
        <v>0</v>
      </c>
      <c r="J135" s="42">
        <v>0</v>
      </c>
      <c r="K135" s="34">
        <f t="shared" si="93"/>
        <v>0</v>
      </c>
    </row>
    <row r="136" spans="1:11" ht="15.75" thickBot="1" x14ac:dyDescent="0.3">
      <c r="A136" s="47" t="s">
        <v>479</v>
      </c>
      <c r="B136" s="47" t="s">
        <v>346</v>
      </c>
      <c r="C136" s="48" t="s">
        <v>314</v>
      </c>
      <c r="D136" s="49">
        <f>D4+D7+D10+D13+D16+D19+D22+D25+D28+D31+D34+D37+D40+D43+D46+D49+D52+D55+D58+D61+D64+D67+D70+D73+D76+D79+D82+D85+D88+D91+D94+D97+D100+D103+D106+D109+D112+D115+D118+D121+D124+D127+D130+D133</f>
        <v>4568921623</v>
      </c>
      <c r="E136" s="49">
        <f t="shared" ref="E136:J136" si="96">E4+E7+E10+E13+E16+E19+E22+E25+E28+E31+E34+E37+E40+E43+E46+E49+E52+E55+E58+E61+E64+E67+E70+E73+E76+E79+E82+E85+E88+E91+E94+E97+E100+E103+E106+E109+E112+E115+E118+E121+E124+E127+E130+E133</f>
        <v>2889146139.8900003</v>
      </c>
      <c r="F136" s="49">
        <f t="shared" si="96"/>
        <v>87116814.599999994</v>
      </c>
      <c r="G136" s="49">
        <f t="shared" si="96"/>
        <v>616082506</v>
      </c>
      <c r="H136" s="49">
        <f t="shared" si="96"/>
        <v>6556905167.79</v>
      </c>
      <c r="I136" s="49">
        <f t="shared" si="96"/>
        <v>0</v>
      </c>
      <c r="J136" s="49">
        <f t="shared" si="96"/>
        <v>311567600</v>
      </c>
      <c r="K136" s="49">
        <f t="shared" ref="K136:K197" si="97">SUM(D136:J136)</f>
        <v>15029739851.280001</v>
      </c>
    </row>
    <row r="137" spans="1:11" ht="15.75" thickBot="1" x14ac:dyDescent="0.3">
      <c r="A137" s="47" t="s">
        <v>479</v>
      </c>
      <c r="B137" s="47" t="s">
        <v>346</v>
      </c>
      <c r="C137" s="48" t="s">
        <v>315</v>
      </c>
      <c r="D137" s="49">
        <f>D5+D8+D11+D14+D17+D20+D23+D26+D29+D32+D35+D38+D41+D44+D47+D50+D53+D56+D59+D62+D65+D68+D71+D74+D77+D80+D83+D86+D89+D92+D95+D98+D101+D104+D107+D110+D113+D116+D119+D122+D125+D128+D131+D134</f>
        <v>4092287811.3499999</v>
      </c>
      <c r="E137" s="49">
        <f t="shared" ref="E137:J137" si="98">E5+E8+E11+E14+E17+E20+E23+E26+E29+E32+E35+E38+E41+E44+E47+E50+E53+E56+E59+E62+E65+E68+E71+E74+E77+E80+E83+E86+E89+E92+E95+E98+E101+E104+E107+E110+E113+E116+E119+E122+E125+E128+E131+E134</f>
        <v>2494668302.7200003</v>
      </c>
      <c r="F137" s="49">
        <f t="shared" si="98"/>
        <v>65380168.949999996</v>
      </c>
      <c r="G137" s="49">
        <f t="shared" si="98"/>
        <v>247691343</v>
      </c>
      <c r="H137" s="49">
        <f t="shared" si="98"/>
        <v>5939854469.4899998</v>
      </c>
      <c r="I137" s="49">
        <f t="shared" si="98"/>
        <v>0</v>
      </c>
      <c r="J137" s="49">
        <f t="shared" si="98"/>
        <v>0</v>
      </c>
      <c r="K137" s="49">
        <f t="shared" si="97"/>
        <v>12839882095.509998</v>
      </c>
    </row>
    <row r="138" spans="1:11" ht="15.75" thickBot="1" x14ac:dyDescent="0.3">
      <c r="A138" s="9" t="s">
        <v>479</v>
      </c>
      <c r="B138" s="9" t="s">
        <v>346</v>
      </c>
      <c r="C138" s="33" t="s">
        <v>316</v>
      </c>
      <c r="D138" s="34">
        <f>D137/D136</f>
        <v>0.89567914466936349</v>
      </c>
      <c r="E138" s="34">
        <f t="shared" ref="E138" si="99">E137/E136</f>
        <v>0.86346213792251469</v>
      </c>
      <c r="F138" s="34">
        <f t="shared" ref="F138" si="100">F137/F136</f>
        <v>0.75048851648439407</v>
      </c>
      <c r="G138" s="34">
        <f t="shared" ref="G138" si="101">G137/G136</f>
        <v>0.40204248714700558</v>
      </c>
      <c r="H138" s="34">
        <f t="shared" ref="H138" si="102">H137/H136</f>
        <v>0.90589299638933518</v>
      </c>
      <c r="I138" s="42">
        <v>0</v>
      </c>
      <c r="J138" s="42">
        <f t="shared" ref="J138" si="103">J137/J136</f>
        <v>0</v>
      </c>
      <c r="K138" s="34">
        <f t="shared" si="93"/>
        <v>0.85429835929039688</v>
      </c>
    </row>
    <row r="139" spans="1:11" ht="15.75" thickBot="1" x14ac:dyDescent="0.3">
      <c r="A139" s="8" t="s">
        <v>490</v>
      </c>
      <c r="B139" s="8" t="s">
        <v>351</v>
      </c>
      <c r="C139" s="13" t="s">
        <v>20</v>
      </c>
      <c r="D139" s="46">
        <v>65003768.35958761</v>
      </c>
      <c r="E139" s="46">
        <v>321058</v>
      </c>
      <c r="F139" s="46">
        <v>552677</v>
      </c>
      <c r="G139" s="41">
        <v>0</v>
      </c>
      <c r="H139" s="41">
        <v>0</v>
      </c>
      <c r="I139" s="41">
        <v>0</v>
      </c>
      <c r="J139" s="41">
        <v>0</v>
      </c>
      <c r="K139" s="43">
        <f t="shared" si="97"/>
        <v>65877503.35958761</v>
      </c>
    </row>
    <row r="140" spans="1:11" ht="15.75" thickBot="1" x14ac:dyDescent="0.3">
      <c r="A140" s="8" t="s">
        <v>490</v>
      </c>
      <c r="B140" s="8" t="s">
        <v>351</v>
      </c>
      <c r="C140" s="13" t="s">
        <v>399</v>
      </c>
      <c r="D140" s="46">
        <v>65003768.35958761</v>
      </c>
      <c r="E140" s="46">
        <v>321058</v>
      </c>
      <c r="F140" s="46">
        <v>552677</v>
      </c>
      <c r="G140" s="41">
        <v>0</v>
      </c>
      <c r="H140" s="41">
        <v>0</v>
      </c>
      <c r="I140" s="41">
        <v>0</v>
      </c>
      <c r="J140" s="41">
        <v>0</v>
      </c>
      <c r="K140" s="43">
        <f t="shared" si="97"/>
        <v>65877503.35958761</v>
      </c>
    </row>
    <row r="141" spans="1:11" ht="15.75" thickBot="1" x14ac:dyDescent="0.3">
      <c r="A141" s="9" t="s">
        <v>490</v>
      </c>
      <c r="B141" s="9" t="s">
        <v>351</v>
      </c>
      <c r="C141" s="33" t="s">
        <v>316</v>
      </c>
      <c r="D141" s="34">
        <f>D140/D139</f>
        <v>1</v>
      </c>
      <c r="E141" s="34">
        <f t="shared" ref="E141" si="104">E140/E139</f>
        <v>1</v>
      </c>
      <c r="F141" s="34">
        <f t="shared" ref="F141" si="105">F140/F139</f>
        <v>1</v>
      </c>
      <c r="G141" s="42">
        <v>0</v>
      </c>
      <c r="H141" s="42">
        <v>0</v>
      </c>
      <c r="I141" s="42">
        <v>0</v>
      </c>
      <c r="J141" s="42">
        <v>0</v>
      </c>
      <c r="K141" s="34">
        <f t="shared" si="93"/>
        <v>1</v>
      </c>
    </row>
    <row r="142" spans="1:11" ht="15.75" thickBot="1" x14ac:dyDescent="0.3">
      <c r="A142" s="8" t="s">
        <v>490</v>
      </c>
      <c r="B142" s="8" t="s">
        <v>356</v>
      </c>
      <c r="C142" s="13" t="s">
        <v>20</v>
      </c>
      <c r="D142" s="46">
        <v>106579362.99387774</v>
      </c>
      <c r="E142" s="46">
        <v>14567562.343234459</v>
      </c>
      <c r="F142" s="46">
        <v>2100000</v>
      </c>
      <c r="G142" s="45">
        <v>0</v>
      </c>
      <c r="H142" s="46">
        <v>3469126.5048878151</v>
      </c>
      <c r="I142" s="41">
        <v>0</v>
      </c>
      <c r="J142" s="41">
        <v>0</v>
      </c>
      <c r="K142" s="43">
        <f t="shared" si="97"/>
        <v>126716051.84200002</v>
      </c>
    </row>
    <row r="143" spans="1:11" ht="15.75" thickBot="1" x14ac:dyDescent="0.3">
      <c r="A143" s="8" t="s">
        <v>490</v>
      </c>
      <c r="B143" s="8" t="s">
        <v>356</v>
      </c>
      <c r="C143" s="13" t="s">
        <v>399</v>
      </c>
      <c r="D143" s="46">
        <v>106579362.99387774</v>
      </c>
      <c r="E143" s="46">
        <v>14567562.343234457</v>
      </c>
      <c r="F143" s="46">
        <v>2100000</v>
      </c>
      <c r="G143" s="45">
        <v>0</v>
      </c>
      <c r="H143" s="46">
        <v>3469126.5048878151</v>
      </c>
      <c r="I143" s="41">
        <v>0</v>
      </c>
      <c r="J143" s="41">
        <v>0</v>
      </c>
      <c r="K143" s="43">
        <f t="shared" si="97"/>
        <v>126716051.84200001</v>
      </c>
    </row>
    <row r="144" spans="1:11" ht="15.75" thickBot="1" x14ac:dyDescent="0.3">
      <c r="A144" s="9" t="s">
        <v>490</v>
      </c>
      <c r="B144" s="9" t="s">
        <v>356</v>
      </c>
      <c r="C144" s="33" t="s">
        <v>316</v>
      </c>
      <c r="D144" s="34">
        <f>D143/D142</f>
        <v>1</v>
      </c>
      <c r="E144" s="34">
        <f t="shared" ref="E144" si="106">E143/E142</f>
        <v>0.99999999999999989</v>
      </c>
      <c r="F144" s="34">
        <f t="shared" ref="F144" si="107">F143/F142</f>
        <v>1</v>
      </c>
      <c r="G144" s="42">
        <v>0</v>
      </c>
      <c r="H144" s="34">
        <f t="shared" ref="H144" si="108">H143/H142</f>
        <v>1</v>
      </c>
      <c r="I144" s="42">
        <v>0</v>
      </c>
      <c r="J144" s="42">
        <v>0</v>
      </c>
      <c r="K144" s="34">
        <f t="shared" si="93"/>
        <v>0.99999999999999989</v>
      </c>
    </row>
    <row r="145" spans="1:11" ht="15.75" thickBot="1" x14ac:dyDescent="0.3">
      <c r="A145" s="8" t="s">
        <v>490</v>
      </c>
      <c r="B145" s="8" t="s">
        <v>361</v>
      </c>
      <c r="C145" s="13" t="s">
        <v>20</v>
      </c>
      <c r="D145" s="46">
        <v>375825250.36062801</v>
      </c>
      <c r="E145" s="46">
        <v>115564473.03869805</v>
      </c>
      <c r="F145" s="46">
        <v>23986138.803519785</v>
      </c>
      <c r="G145" s="46">
        <v>24922635.627181262</v>
      </c>
      <c r="H145" s="46">
        <v>47104811.549972907</v>
      </c>
      <c r="I145" s="41">
        <v>0</v>
      </c>
      <c r="J145" s="41">
        <v>0</v>
      </c>
      <c r="K145" s="43">
        <f t="shared" si="97"/>
        <v>587403309.38</v>
      </c>
    </row>
    <row r="146" spans="1:11" ht="15.75" thickBot="1" x14ac:dyDescent="0.3">
      <c r="A146" s="8" t="s">
        <v>490</v>
      </c>
      <c r="B146" s="8" t="s">
        <v>361</v>
      </c>
      <c r="C146" s="13" t="s">
        <v>399</v>
      </c>
      <c r="D146" s="46">
        <v>375825250.36062801</v>
      </c>
      <c r="E146" s="46">
        <v>113985921.03869805</v>
      </c>
      <c r="F146" s="46">
        <v>23986138.803519785</v>
      </c>
      <c r="G146" s="46">
        <v>24922635.627181262</v>
      </c>
      <c r="H146" s="46">
        <v>47104811.549972907</v>
      </c>
      <c r="I146" s="41">
        <v>0</v>
      </c>
      <c r="J146" s="41">
        <v>0</v>
      </c>
      <c r="K146" s="43">
        <f t="shared" si="97"/>
        <v>585824757.38</v>
      </c>
    </row>
    <row r="147" spans="1:11" ht="15.75" thickBot="1" x14ac:dyDescent="0.3">
      <c r="A147" s="9" t="s">
        <v>490</v>
      </c>
      <c r="B147" s="9" t="s">
        <v>361</v>
      </c>
      <c r="C147" s="33" t="s">
        <v>316</v>
      </c>
      <c r="D147" s="34">
        <f>D146/D145</f>
        <v>1</v>
      </c>
      <c r="E147" s="34">
        <f t="shared" ref="E147" si="109">E146/E145</f>
        <v>0.98634050795635608</v>
      </c>
      <c r="F147" s="34">
        <f t="shared" ref="F147" si="110">F146/F145</f>
        <v>1</v>
      </c>
      <c r="G147" s="34">
        <f t="shared" ref="G147" si="111">G146/G145</f>
        <v>1</v>
      </c>
      <c r="H147" s="34">
        <f t="shared" ref="H147" si="112">H146/H145</f>
        <v>1</v>
      </c>
      <c r="I147" s="42">
        <v>0</v>
      </c>
      <c r="J147" s="42">
        <v>0</v>
      </c>
      <c r="K147" s="34">
        <f t="shared" si="93"/>
        <v>0.99731266069701552</v>
      </c>
    </row>
    <row r="148" spans="1:11" ht="15.75" thickBot="1" x14ac:dyDescent="0.3">
      <c r="A148" s="8" t="s">
        <v>490</v>
      </c>
      <c r="B148" s="8" t="s">
        <v>364</v>
      </c>
      <c r="C148" s="13" t="s">
        <v>20</v>
      </c>
      <c r="D148" s="46">
        <v>73087119.430139154</v>
      </c>
      <c r="E148" s="46">
        <v>58440006.838944048</v>
      </c>
      <c r="F148" s="46">
        <v>13073378</v>
      </c>
      <c r="G148" s="46">
        <v>14898955</v>
      </c>
      <c r="H148" s="46">
        <v>1956269.77</v>
      </c>
      <c r="I148" s="41">
        <v>0</v>
      </c>
      <c r="J148" s="41">
        <v>0</v>
      </c>
      <c r="K148" s="43">
        <f t="shared" si="97"/>
        <v>161455729.03908321</v>
      </c>
    </row>
    <row r="149" spans="1:11" ht="15.75" thickBot="1" x14ac:dyDescent="0.3">
      <c r="A149" s="8" t="s">
        <v>490</v>
      </c>
      <c r="B149" s="8" t="s">
        <v>364</v>
      </c>
      <c r="C149" s="13" t="s">
        <v>399</v>
      </c>
      <c r="D149" s="46">
        <v>72283277.040139154</v>
      </c>
      <c r="E149" s="46">
        <v>58440006.838944048</v>
      </c>
      <c r="F149" s="46">
        <v>13073378</v>
      </c>
      <c r="G149" s="46">
        <v>14898955</v>
      </c>
      <c r="H149" s="46">
        <v>1956269.76</v>
      </c>
      <c r="I149" s="41">
        <v>0</v>
      </c>
      <c r="J149" s="41">
        <v>0</v>
      </c>
      <c r="K149" s="43">
        <f t="shared" si="97"/>
        <v>160651886.63908321</v>
      </c>
    </row>
    <row r="150" spans="1:11" ht="15.75" thickBot="1" x14ac:dyDescent="0.3">
      <c r="A150" s="9" t="s">
        <v>490</v>
      </c>
      <c r="B150" s="9" t="s">
        <v>364</v>
      </c>
      <c r="C150" s="33" t="s">
        <v>316</v>
      </c>
      <c r="D150" s="34">
        <f>D149/D148</f>
        <v>0.9890015861034398</v>
      </c>
      <c r="E150" s="34">
        <f t="shared" ref="E150" si="113">E149/E148</f>
        <v>1</v>
      </c>
      <c r="F150" s="34">
        <f t="shared" ref="F150" si="114">F149/F148</f>
        <v>1</v>
      </c>
      <c r="G150" s="34">
        <f t="shared" ref="G150" si="115">G149/G148</f>
        <v>1</v>
      </c>
      <c r="H150" s="34">
        <f t="shared" ref="H150" si="116">H149/H148</f>
        <v>0.99999999488823055</v>
      </c>
      <c r="I150" s="42">
        <v>0</v>
      </c>
      <c r="J150" s="42">
        <v>0</v>
      </c>
      <c r="K150" s="34">
        <f t="shared" ref="K150:K165" si="117">K149/K148</f>
        <v>0.99502128289417702</v>
      </c>
    </row>
    <row r="151" spans="1:11" ht="15.75" thickBot="1" x14ac:dyDescent="0.3">
      <c r="A151" s="8" t="s">
        <v>490</v>
      </c>
      <c r="B151" s="8" t="s">
        <v>367</v>
      </c>
      <c r="C151" s="13" t="s">
        <v>20</v>
      </c>
      <c r="D151" s="46">
        <v>10736795.067813881</v>
      </c>
      <c r="E151" s="41">
        <v>0</v>
      </c>
      <c r="F151" s="41">
        <v>0</v>
      </c>
      <c r="G151" s="41">
        <v>0</v>
      </c>
      <c r="H151" s="41">
        <v>0</v>
      </c>
      <c r="I151" s="41">
        <v>0</v>
      </c>
      <c r="J151" s="41">
        <v>0</v>
      </c>
      <c r="K151" s="43">
        <f t="shared" si="97"/>
        <v>10736795.067813881</v>
      </c>
    </row>
    <row r="152" spans="1:11" ht="15.75" thickBot="1" x14ac:dyDescent="0.3">
      <c r="A152" s="8" t="s">
        <v>490</v>
      </c>
      <c r="B152" s="8" t="s">
        <v>367</v>
      </c>
      <c r="C152" s="13" t="s">
        <v>399</v>
      </c>
      <c r="D152" s="46">
        <v>10736795.067813881</v>
      </c>
      <c r="E152" s="41">
        <v>0</v>
      </c>
      <c r="F152" s="41">
        <v>0</v>
      </c>
      <c r="G152" s="41">
        <v>0</v>
      </c>
      <c r="H152" s="41">
        <v>0</v>
      </c>
      <c r="I152" s="41">
        <v>0</v>
      </c>
      <c r="J152" s="41">
        <v>0</v>
      </c>
      <c r="K152" s="43">
        <f t="shared" si="97"/>
        <v>10736795.067813881</v>
      </c>
    </row>
    <row r="153" spans="1:11" ht="15.75" thickBot="1" x14ac:dyDescent="0.3">
      <c r="A153" s="9" t="s">
        <v>490</v>
      </c>
      <c r="B153" s="9" t="s">
        <v>367</v>
      </c>
      <c r="C153" s="33" t="s">
        <v>316</v>
      </c>
      <c r="D153" s="34">
        <f>D152/D151</f>
        <v>1</v>
      </c>
      <c r="E153" s="42">
        <v>0</v>
      </c>
      <c r="F153" s="42">
        <v>0</v>
      </c>
      <c r="G153" s="42">
        <v>0</v>
      </c>
      <c r="H153" s="42">
        <v>0</v>
      </c>
      <c r="I153" s="42">
        <v>0</v>
      </c>
      <c r="J153" s="42">
        <v>0</v>
      </c>
      <c r="K153" s="34">
        <f t="shared" si="117"/>
        <v>1</v>
      </c>
    </row>
    <row r="154" spans="1:11" ht="15.75" thickBot="1" x14ac:dyDescent="0.3">
      <c r="A154" s="8" t="s">
        <v>490</v>
      </c>
      <c r="B154" s="8" t="s">
        <v>371</v>
      </c>
      <c r="C154" s="13" t="s">
        <v>20</v>
      </c>
      <c r="D154" s="46">
        <v>46375440.799247377</v>
      </c>
      <c r="E154" s="46">
        <v>19973212.157829799</v>
      </c>
      <c r="F154" s="46">
        <v>1550000</v>
      </c>
      <c r="G154" s="45">
        <v>0</v>
      </c>
      <c r="H154" s="46">
        <v>1728660.0418952249</v>
      </c>
      <c r="I154" s="41">
        <v>0</v>
      </c>
      <c r="J154" s="41">
        <v>0</v>
      </c>
      <c r="K154" s="43">
        <f t="shared" si="97"/>
        <v>69627312.998972401</v>
      </c>
    </row>
    <row r="155" spans="1:11" ht="15.75" thickBot="1" x14ac:dyDescent="0.3">
      <c r="A155" s="8" t="s">
        <v>490</v>
      </c>
      <c r="B155" s="8" t="s">
        <v>371</v>
      </c>
      <c r="C155" s="13" t="s">
        <v>399</v>
      </c>
      <c r="D155" s="46">
        <v>46375440.799247377</v>
      </c>
      <c r="E155" s="46">
        <v>19973212.157829799</v>
      </c>
      <c r="F155" s="46">
        <v>1550000</v>
      </c>
      <c r="G155" s="45">
        <v>0</v>
      </c>
      <c r="H155" s="46">
        <v>1728660.0418952249</v>
      </c>
      <c r="I155" s="41">
        <v>0</v>
      </c>
      <c r="J155" s="41">
        <v>0</v>
      </c>
      <c r="K155" s="43">
        <f t="shared" si="97"/>
        <v>69627312.998972401</v>
      </c>
    </row>
    <row r="156" spans="1:11" ht="15.75" thickBot="1" x14ac:dyDescent="0.3">
      <c r="A156" s="9" t="s">
        <v>490</v>
      </c>
      <c r="B156" s="9" t="s">
        <v>371</v>
      </c>
      <c r="C156" s="33" t="s">
        <v>316</v>
      </c>
      <c r="D156" s="34">
        <f>D155/D154</f>
        <v>1</v>
      </c>
      <c r="E156" s="34">
        <f t="shared" ref="E156" si="118">E155/E154</f>
        <v>1</v>
      </c>
      <c r="F156" s="34">
        <f t="shared" ref="F156" si="119">F155/F154</f>
        <v>1</v>
      </c>
      <c r="G156" s="42">
        <v>0</v>
      </c>
      <c r="H156" s="34">
        <f t="shared" ref="H156" si="120">H155/H154</f>
        <v>1</v>
      </c>
      <c r="I156" s="42">
        <v>0</v>
      </c>
      <c r="J156" s="42">
        <v>0</v>
      </c>
      <c r="K156" s="34">
        <f t="shared" si="117"/>
        <v>1</v>
      </c>
    </row>
    <row r="157" spans="1:11" ht="15.75" thickBot="1" x14ac:dyDescent="0.3">
      <c r="A157" s="8" t="s">
        <v>490</v>
      </c>
      <c r="B157" s="8" t="s">
        <v>377</v>
      </c>
      <c r="C157" s="13" t="s">
        <v>20</v>
      </c>
      <c r="D157" s="46">
        <v>8132010.9885691805</v>
      </c>
      <c r="E157" s="41">
        <v>0</v>
      </c>
      <c r="F157" s="41">
        <v>0</v>
      </c>
      <c r="G157" s="41">
        <v>0</v>
      </c>
      <c r="H157" s="41">
        <v>0</v>
      </c>
      <c r="I157" s="41">
        <v>0</v>
      </c>
      <c r="J157" s="41">
        <v>0</v>
      </c>
      <c r="K157" s="43">
        <f t="shared" si="97"/>
        <v>8132010.9885691805</v>
      </c>
    </row>
    <row r="158" spans="1:11" ht="15.75" thickBot="1" x14ac:dyDescent="0.3">
      <c r="A158" s="8" t="s">
        <v>490</v>
      </c>
      <c r="B158" s="8" t="s">
        <v>377</v>
      </c>
      <c r="C158" s="13" t="s">
        <v>399</v>
      </c>
      <c r="D158" s="46">
        <v>8132010.9885691805</v>
      </c>
      <c r="E158" s="41">
        <v>0</v>
      </c>
      <c r="F158" s="41">
        <v>0</v>
      </c>
      <c r="G158" s="41">
        <v>0</v>
      </c>
      <c r="H158" s="41">
        <v>0</v>
      </c>
      <c r="I158" s="41">
        <v>0</v>
      </c>
      <c r="J158" s="41">
        <v>0</v>
      </c>
      <c r="K158" s="43">
        <f t="shared" si="97"/>
        <v>8132010.9885691805</v>
      </c>
    </row>
    <row r="159" spans="1:11" ht="15.75" thickBot="1" x14ac:dyDescent="0.3">
      <c r="A159" s="9" t="s">
        <v>490</v>
      </c>
      <c r="B159" s="9" t="s">
        <v>377</v>
      </c>
      <c r="C159" s="33" t="s">
        <v>316</v>
      </c>
      <c r="D159" s="34">
        <f>D158/D157</f>
        <v>1</v>
      </c>
      <c r="E159" s="42">
        <v>0</v>
      </c>
      <c r="F159" s="42">
        <v>0</v>
      </c>
      <c r="G159" s="42">
        <v>0</v>
      </c>
      <c r="H159" s="42">
        <v>0</v>
      </c>
      <c r="I159" s="42">
        <v>0</v>
      </c>
      <c r="J159" s="42">
        <v>0</v>
      </c>
      <c r="K159" s="34">
        <f t="shared" si="117"/>
        <v>1</v>
      </c>
    </row>
    <row r="160" spans="1:11" ht="15.75" thickBot="1" x14ac:dyDescent="0.3">
      <c r="A160" s="8" t="s">
        <v>490</v>
      </c>
      <c r="B160" s="8" t="s">
        <v>381</v>
      </c>
      <c r="C160" s="35" t="s">
        <v>20</v>
      </c>
      <c r="D160" s="46">
        <v>137191908.5</v>
      </c>
      <c r="E160" s="41">
        <v>0</v>
      </c>
      <c r="F160" s="41">
        <v>0</v>
      </c>
      <c r="G160" s="41">
        <v>0</v>
      </c>
      <c r="H160" s="41">
        <v>0</v>
      </c>
      <c r="I160" s="41">
        <v>0</v>
      </c>
      <c r="J160" s="41">
        <v>0</v>
      </c>
      <c r="K160" s="43">
        <f t="shared" si="97"/>
        <v>137191908.5</v>
      </c>
    </row>
    <row r="161" spans="1:11" ht="15.75" thickBot="1" x14ac:dyDescent="0.3">
      <c r="A161" s="8" t="s">
        <v>490</v>
      </c>
      <c r="B161" s="8" t="s">
        <v>381</v>
      </c>
      <c r="C161" s="35" t="s">
        <v>399</v>
      </c>
      <c r="D161" s="46">
        <v>125571587.42</v>
      </c>
      <c r="E161" s="41">
        <v>0</v>
      </c>
      <c r="F161" s="41">
        <v>0</v>
      </c>
      <c r="G161" s="41">
        <v>0</v>
      </c>
      <c r="H161" s="41">
        <v>0</v>
      </c>
      <c r="I161" s="41">
        <v>0</v>
      </c>
      <c r="J161" s="41">
        <v>0</v>
      </c>
      <c r="K161" s="43">
        <f t="shared" si="97"/>
        <v>125571587.42</v>
      </c>
    </row>
    <row r="162" spans="1:11" ht="15.75" thickBot="1" x14ac:dyDescent="0.3">
      <c r="A162" s="9" t="s">
        <v>490</v>
      </c>
      <c r="B162" s="9" t="s">
        <v>381</v>
      </c>
      <c r="C162" s="33" t="s">
        <v>316</v>
      </c>
      <c r="D162" s="34">
        <f>D161/D160</f>
        <v>0.9152987868814435</v>
      </c>
      <c r="E162" s="42">
        <v>0</v>
      </c>
      <c r="F162" s="42">
        <v>0</v>
      </c>
      <c r="G162" s="42">
        <v>0</v>
      </c>
      <c r="H162" s="42">
        <v>0</v>
      </c>
      <c r="I162" s="42">
        <v>0</v>
      </c>
      <c r="J162" s="42">
        <v>0</v>
      </c>
      <c r="K162" s="34">
        <f t="shared" si="117"/>
        <v>0.9152987868814435</v>
      </c>
    </row>
    <row r="163" spans="1:11" ht="15.75" thickBot="1" x14ac:dyDescent="0.3">
      <c r="A163" s="8" t="s">
        <v>490</v>
      </c>
      <c r="B163" s="8" t="s">
        <v>385</v>
      </c>
      <c r="C163" s="35" t="s">
        <v>20</v>
      </c>
      <c r="D163" s="46">
        <v>137191908.5</v>
      </c>
      <c r="E163" s="41">
        <v>0</v>
      </c>
      <c r="F163" s="41">
        <v>0</v>
      </c>
      <c r="G163" s="41">
        <v>0</v>
      </c>
      <c r="H163" s="41">
        <v>0</v>
      </c>
      <c r="I163" s="41">
        <v>0</v>
      </c>
      <c r="J163" s="41">
        <v>0</v>
      </c>
      <c r="K163" s="43">
        <f t="shared" si="97"/>
        <v>137191908.5</v>
      </c>
    </row>
    <row r="164" spans="1:11" ht="15.75" thickBot="1" x14ac:dyDescent="0.3">
      <c r="A164" s="8" t="s">
        <v>490</v>
      </c>
      <c r="B164" s="8" t="s">
        <v>385</v>
      </c>
      <c r="C164" s="35" t="s">
        <v>399</v>
      </c>
      <c r="D164" s="46">
        <v>125571587.42</v>
      </c>
      <c r="E164" s="41">
        <v>0</v>
      </c>
      <c r="F164" s="41">
        <v>0</v>
      </c>
      <c r="G164" s="41">
        <v>0</v>
      </c>
      <c r="H164" s="41">
        <v>0</v>
      </c>
      <c r="I164" s="41">
        <v>0</v>
      </c>
      <c r="J164" s="41">
        <v>0</v>
      </c>
      <c r="K164" s="43">
        <f t="shared" si="97"/>
        <v>125571587.42</v>
      </c>
    </row>
    <row r="165" spans="1:11" ht="15.75" thickBot="1" x14ac:dyDescent="0.3">
      <c r="A165" s="9" t="s">
        <v>490</v>
      </c>
      <c r="B165" s="9" t="s">
        <v>385</v>
      </c>
      <c r="C165" s="33" t="s">
        <v>316</v>
      </c>
      <c r="D165" s="34">
        <f>D164/D163</f>
        <v>0.9152987868814435</v>
      </c>
      <c r="E165" s="42">
        <v>0</v>
      </c>
      <c r="F165" s="42">
        <v>0</v>
      </c>
      <c r="G165" s="42">
        <v>0</v>
      </c>
      <c r="H165" s="42">
        <v>0</v>
      </c>
      <c r="I165" s="42">
        <v>0</v>
      </c>
      <c r="J165" s="42">
        <v>0</v>
      </c>
      <c r="K165" s="34">
        <f t="shared" si="117"/>
        <v>0.9152987868814435</v>
      </c>
    </row>
    <row r="166" spans="1:11" ht="15.75" thickBot="1" x14ac:dyDescent="0.3">
      <c r="A166" s="8" t="s">
        <v>490</v>
      </c>
      <c r="B166" s="8" t="s">
        <v>391</v>
      </c>
      <c r="C166" s="13" t="s">
        <v>20</v>
      </c>
      <c r="D166" s="45">
        <v>0</v>
      </c>
      <c r="E166" s="46">
        <v>16000000</v>
      </c>
      <c r="F166" s="45">
        <v>0</v>
      </c>
      <c r="G166" s="46">
        <v>106738173.00264001</v>
      </c>
      <c r="H166" s="41">
        <v>0</v>
      </c>
      <c r="I166" s="41">
        <v>0</v>
      </c>
      <c r="J166" s="41">
        <v>0</v>
      </c>
      <c r="K166" s="43">
        <f t="shared" si="97"/>
        <v>122738173.00264001</v>
      </c>
    </row>
    <row r="167" spans="1:11" ht="15.75" thickBot="1" x14ac:dyDescent="0.3">
      <c r="A167" s="8" t="s">
        <v>490</v>
      </c>
      <c r="B167" s="8" t="s">
        <v>391</v>
      </c>
      <c r="C167" s="13" t="s">
        <v>399</v>
      </c>
      <c r="D167" s="45">
        <v>0</v>
      </c>
      <c r="E167" s="46">
        <v>15313000</v>
      </c>
      <c r="F167" s="45">
        <v>0</v>
      </c>
      <c r="G167" s="46">
        <v>107425173.00264001</v>
      </c>
      <c r="H167" s="41">
        <v>0</v>
      </c>
      <c r="I167" s="41">
        <v>0</v>
      </c>
      <c r="J167" s="41">
        <v>0</v>
      </c>
      <c r="K167" s="43">
        <f t="shared" si="97"/>
        <v>122738173.00264001</v>
      </c>
    </row>
    <row r="168" spans="1:11" ht="15.75" thickBot="1" x14ac:dyDescent="0.3">
      <c r="A168" s="9" t="s">
        <v>490</v>
      </c>
      <c r="B168" s="9" t="s">
        <v>391</v>
      </c>
      <c r="C168" s="33" t="s">
        <v>316</v>
      </c>
      <c r="D168" s="42">
        <v>0</v>
      </c>
      <c r="E168" s="34">
        <f t="shared" ref="E168" si="121">E167/E166</f>
        <v>0.95706250000000004</v>
      </c>
      <c r="F168" s="42">
        <v>0</v>
      </c>
      <c r="G168" s="34">
        <f t="shared" ref="G168" si="122">G167/G166</f>
        <v>1.0064363102784513</v>
      </c>
      <c r="H168" s="42">
        <v>0</v>
      </c>
      <c r="I168" s="42">
        <v>0</v>
      </c>
      <c r="J168" s="42">
        <v>0</v>
      </c>
      <c r="K168" s="34">
        <f t="shared" ref="K168:K183" si="123">K167/K166</f>
        <v>1</v>
      </c>
    </row>
    <row r="169" spans="1:11" ht="15.75" thickBot="1" x14ac:dyDescent="0.3">
      <c r="A169" s="8" t="s">
        <v>490</v>
      </c>
      <c r="B169" s="8" t="s">
        <v>398</v>
      </c>
      <c r="C169" s="13" t="s">
        <v>20</v>
      </c>
      <c r="D169" s="46">
        <v>18406361.955614038</v>
      </c>
      <c r="E169" s="46">
        <v>1250000</v>
      </c>
      <c r="F169" s="45">
        <v>0</v>
      </c>
      <c r="G169" s="45">
        <v>0</v>
      </c>
      <c r="H169" s="46">
        <v>60000000</v>
      </c>
      <c r="I169" s="41">
        <v>0</v>
      </c>
      <c r="J169" s="41">
        <v>0</v>
      </c>
      <c r="K169" s="43">
        <f t="shared" si="97"/>
        <v>79656361.95561403</v>
      </c>
    </row>
    <row r="170" spans="1:11" ht="15.75" thickBot="1" x14ac:dyDescent="0.3">
      <c r="A170" s="8" t="s">
        <v>490</v>
      </c>
      <c r="B170" s="8" t="s">
        <v>398</v>
      </c>
      <c r="C170" s="13" t="s">
        <v>399</v>
      </c>
      <c r="D170" s="46">
        <v>18406361.955614038</v>
      </c>
      <c r="E170" s="46">
        <v>1250000</v>
      </c>
      <c r="F170" s="45">
        <v>0</v>
      </c>
      <c r="G170" s="45">
        <v>0</v>
      </c>
      <c r="H170" s="46">
        <v>60000000</v>
      </c>
      <c r="I170" s="41">
        <v>0</v>
      </c>
      <c r="J170" s="41">
        <v>0</v>
      </c>
      <c r="K170" s="43">
        <f t="shared" si="97"/>
        <v>79656361.95561403</v>
      </c>
    </row>
    <row r="171" spans="1:11" ht="15.75" thickBot="1" x14ac:dyDescent="0.3">
      <c r="A171" s="9" t="s">
        <v>490</v>
      </c>
      <c r="B171" s="9" t="s">
        <v>398</v>
      </c>
      <c r="C171" s="33" t="s">
        <v>316</v>
      </c>
      <c r="D171" s="34">
        <f>D170/D169</f>
        <v>1</v>
      </c>
      <c r="E171" s="34">
        <f t="shared" ref="E171" si="124">E170/E169</f>
        <v>1</v>
      </c>
      <c r="F171" s="42">
        <v>0</v>
      </c>
      <c r="G171" s="42">
        <v>0</v>
      </c>
      <c r="H171" s="34">
        <f t="shared" ref="H171" si="125">H170/H169</f>
        <v>1</v>
      </c>
      <c r="I171" s="42">
        <v>0</v>
      </c>
      <c r="J171" s="42">
        <v>0</v>
      </c>
      <c r="K171" s="34">
        <f t="shared" si="123"/>
        <v>1</v>
      </c>
    </row>
    <row r="172" spans="1:11" ht="15.75" thickBot="1" x14ac:dyDescent="0.3">
      <c r="A172" s="47" t="s">
        <v>490</v>
      </c>
      <c r="B172" s="47" t="s">
        <v>492</v>
      </c>
      <c r="C172" s="50" t="s">
        <v>20</v>
      </c>
      <c r="D172" s="51">
        <f>D139+D142+D145+D148+D151+D154+D157+D160+D163+D166+D169</f>
        <v>978529926.955477</v>
      </c>
      <c r="E172" s="51">
        <f t="shared" ref="E172:J172" si="126">E139+E142+E145+E148+E151+E154+E157+E160+E163+E166+E169</f>
        <v>226116312.37870637</v>
      </c>
      <c r="F172" s="51">
        <f t="shared" si="126"/>
        <v>41262193.803519785</v>
      </c>
      <c r="G172" s="51">
        <f t="shared" si="126"/>
        <v>146559763.62982127</v>
      </c>
      <c r="H172" s="51">
        <f t="shared" si="126"/>
        <v>114258867.86675595</v>
      </c>
      <c r="I172" s="52">
        <f t="shared" si="126"/>
        <v>0</v>
      </c>
      <c r="J172" s="52">
        <f t="shared" si="126"/>
        <v>0</v>
      </c>
      <c r="K172" s="49">
        <f t="shared" si="97"/>
        <v>1506727064.6342804</v>
      </c>
    </row>
    <row r="173" spans="1:11" ht="15.75" thickBot="1" x14ac:dyDescent="0.3">
      <c r="A173" s="47" t="s">
        <v>490</v>
      </c>
      <c r="B173" s="47" t="s">
        <v>492</v>
      </c>
      <c r="C173" s="50" t="s">
        <v>399</v>
      </c>
      <c r="D173" s="51">
        <f>D140+D143+D146+D149+D152+D155+D158+D161+D164+D167+D170</f>
        <v>954485442.40547693</v>
      </c>
      <c r="E173" s="51">
        <f t="shared" ref="E173:J173" si="127">E140+E143+E146+E149+E152+E155+E158+E161+E164+E167+E170</f>
        <v>223850760.37870634</v>
      </c>
      <c r="F173" s="51">
        <f t="shared" si="127"/>
        <v>41262193.803519785</v>
      </c>
      <c r="G173" s="51">
        <f t="shared" si="127"/>
        <v>147246763.62982127</v>
      </c>
      <c r="H173" s="51">
        <f t="shared" si="127"/>
        <v>114258867.85675594</v>
      </c>
      <c r="I173" s="52">
        <f t="shared" si="127"/>
        <v>0</v>
      </c>
      <c r="J173" s="52">
        <f t="shared" si="127"/>
        <v>0</v>
      </c>
      <c r="K173" s="49">
        <f t="shared" si="97"/>
        <v>1481104028.0742803</v>
      </c>
    </row>
    <row r="174" spans="1:11" ht="15.75" thickBot="1" x14ac:dyDescent="0.3">
      <c r="A174" s="9" t="s">
        <v>490</v>
      </c>
      <c r="B174" s="9" t="s">
        <v>492</v>
      </c>
      <c r="C174" s="33" t="s">
        <v>316</v>
      </c>
      <c r="D174" s="34">
        <f>D173/D172</f>
        <v>0.97542795177985997</v>
      </c>
      <c r="E174" s="34">
        <f t="shared" ref="E174" si="128">E173/E172</f>
        <v>0.98998059018313722</v>
      </c>
      <c r="F174" s="34">
        <f t="shared" ref="F174" si="129">F173/F172</f>
        <v>1</v>
      </c>
      <c r="G174" s="34">
        <f t="shared" ref="G174" si="130">G173/G172</f>
        <v>1.0046875075599551</v>
      </c>
      <c r="H174" s="34">
        <f t="shared" ref="H174" si="131">H173/H172</f>
        <v>0.99999999991247934</v>
      </c>
      <c r="I174" s="42">
        <v>0</v>
      </c>
      <c r="J174" s="42">
        <v>0</v>
      </c>
      <c r="K174" s="34">
        <f t="shared" si="123"/>
        <v>0.9829942415176437</v>
      </c>
    </row>
    <row r="175" spans="1:11" ht="15.75" thickBot="1" x14ac:dyDescent="0.3">
      <c r="A175" s="8" t="s">
        <v>473</v>
      </c>
      <c r="B175" s="8" t="s">
        <v>424</v>
      </c>
      <c r="C175" s="32" t="s">
        <v>314</v>
      </c>
      <c r="D175" s="44">
        <v>489651142</v>
      </c>
      <c r="E175" s="44">
        <v>157397080</v>
      </c>
      <c r="F175" s="44">
        <v>1400000</v>
      </c>
      <c r="G175" s="45">
        <v>0</v>
      </c>
      <c r="H175" s="44">
        <v>20068141</v>
      </c>
      <c r="I175" s="41">
        <v>0</v>
      </c>
      <c r="J175" s="41">
        <v>0</v>
      </c>
      <c r="K175" s="43">
        <f t="shared" si="97"/>
        <v>668516363</v>
      </c>
    </row>
    <row r="176" spans="1:11" ht="15.75" thickBot="1" x14ac:dyDescent="0.3">
      <c r="A176" s="8" t="s">
        <v>473</v>
      </c>
      <c r="B176" s="8" t="s">
        <v>424</v>
      </c>
      <c r="C176" s="32" t="s">
        <v>315</v>
      </c>
      <c r="D176" s="44">
        <v>467492053.09000003</v>
      </c>
      <c r="E176" s="44">
        <v>144806599.96000001</v>
      </c>
      <c r="F176" s="44">
        <v>900000</v>
      </c>
      <c r="G176" s="45">
        <v>0</v>
      </c>
      <c r="H176" s="44">
        <v>19938065.399999999</v>
      </c>
      <c r="I176" s="41">
        <v>0</v>
      </c>
      <c r="J176" s="41">
        <v>0</v>
      </c>
      <c r="K176" s="43">
        <f t="shared" si="97"/>
        <v>633136718.45000005</v>
      </c>
    </row>
    <row r="177" spans="1:11" ht="15.75" thickBot="1" x14ac:dyDescent="0.3">
      <c r="A177" s="9" t="s">
        <v>473</v>
      </c>
      <c r="B177" s="9" t="s">
        <v>424</v>
      </c>
      <c r="C177" s="33" t="s">
        <v>316</v>
      </c>
      <c r="D177" s="34">
        <f>D176/D175</f>
        <v>0.95474515015018602</v>
      </c>
      <c r="E177" s="34">
        <f t="shared" ref="E177" si="132">E176/E175</f>
        <v>0.92000817270561819</v>
      </c>
      <c r="F177" s="34">
        <f t="shared" ref="F177" si="133">F176/F175</f>
        <v>0.6428571428571429</v>
      </c>
      <c r="G177" s="42">
        <v>0</v>
      </c>
      <c r="H177" s="34">
        <f t="shared" ref="H177" si="134">H176/H175</f>
        <v>0.99351830346418224</v>
      </c>
      <c r="I177" s="42">
        <v>0</v>
      </c>
      <c r="J177" s="42">
        <v>0</v>
      </c>
      <c r="K177" s="34">
        <f t="shared" si="123"/>
        <v>0.94707736936874354</v>
      </c>
    </row>
    <row r="178" spans="1:11" ht="15.75" thickBot="1" x14ac:dyDescent="0.3">
      <c r="A178" s="8" t="s">
        <v>473</v>
      </c>
      <c r="B178" s="8" t="s">
        <v>436</v>
      </c>
      <c r="C178" s="32" t="s">
        <v>314</v>
      </c>
      <c r="D178" s="44">
        <v>163953789</v>
      </c>
      <c r="E178" s="44">
        <v>42595406</v>
      </c>
      <c r="F178" s="45">
        <v>0</v>
      </c>
      <c r="G178" s="44">
        <v>1292697</v>
      </c>
      <c r="H178" s="41">
        <v>0</v>
      </c>
      <c r="I178" s="41">
        <v>0</v>
      </c>
      <c r="J178" s="41">
        <v>0</v>
      </c>
      <c r="K178" s="43">
        <f t="shared" si="97"/>
        <v>207841892</v>
      </c>
    </row>
    <row r="179" spans="1:11" ht="15.75" thickBot="1" x14ac:dyDescent="0.3">
      <c r="A179" s="8" t="s">
        <v>473</v>
      </c>
      <c r="B179" s="8" t="s">
        <v>436</v>
      </c>
      <c r="C179" s="32" t="s">
        <v>315</v>
      </c>
      <c r="D179" s="44">
        <v>154617262.41</v>
      </c>
      <c r="E179" s="44">
        <v>40326208.770000003</v>
      </c>
      <c r="F179" s="45">
        <v>0</v>
      </c>
      <c r="G179" s="44">
        <v>1292696.73</v>
      </c>
      <c r="H179" s="41">
        <v>0</v>
      </c>
      <c r="I179" s="41">
        <v>0</v>
      </c>
      <c r="J179" s="41">
        <v>0</v>
      </c>
      <c r="K179" s="43">
        <f t="shared" si="97"/>
        <v>196236167.91</v>
      </c>
    </row>
    <row r="180" spans="1:11" ht="15.75" thickBot="1" x14ac:dyDescent="0.3">
      <c r="A180" s="9" t="s">
        <v>473</v>
      </c>
      <c r="B180" s="9" t="s">
        <v>436</v>
      </c>
      <c r="C180" s="33" t="s">
        <v>316</v>
      </c>
      <c r="D180" s="34">
        <f>D179/D178</f>
        <v>0.94305391386837667</v>
      </c>
      <c r="E180" s="34">
        <f t="shared" ref="E180" si="135">E179/E178</f>
        <v>0.94672671437854128</v>
      </c>
      <c r="F180" s="42">
        <v>0</v>
      </c>
      <c r="G180" s="34">
        <f t="shared" ref="G180" si="136">G179/G178</f>
        <v>0.99999979113434934</v>
      </c>
      <c r="H180" s="42">
        <v>0</v>
      </c>
      <c r="I180" s="42">
        <v>0</v>
      </c>
      <c r="J180" s="42">
        <v>0</v>
      </c>
      <c r="K180" s="34">
        <f t="shared" si="123"/>
        <v>0.94416080426173177</v>
      </c>
    </row>
    <row r="181" spans="1:11" ht="15.75" thickBot="1" x14ac:dyDescent="0.3">
      <c r="A181" s="8" t="s">
        <v>473</v>
      </c>
      <c r="B181" s="8" t="s">
        <v>441</v>
      </c>
      <c r="C181" s="32" t="s">
        <v>314</v>
      </c>
      <c r="D181" s="44">
        <v>55006644</v>
      </c>
      <c r="E181" s="45">
        <v>0</v>
      </c>
      <c r="F181" s="45">
        <v>0</v>
      </c>
      <c r="G181" s="45">
        <v>0</v>
      </c>
      <c r="H181" s="45">
        <v>0</v>
      </c>
      <c r="I181" s="45">
        <v>0</v>
      </c>
      <c r="J181" s="45">
        <v>0</v>
      </c>
      <c r="K181" s="43">
        <f>SUM(D181:J181)</f>
        <v>55006644</v>
      </c>
    </row>
    <row r="182" spans="1:11" ht="15.75" thickBot="1" x14ac:dyDescent="0.3">
      <c r="A182" s="8" t="s">
        <v>473</v>
      </c>
      <c r="B182" s="8" t="s">
        <v>441</v>
      </c>
      <c r="C182" s="32" t="s">
        <v>315</v>
      </c>
      <c r="D182" s="44">
        <v>53105124.409999996</v>
      </c>
      <c r="E182" s="45">
        <v>0</v>
      </c>
      <c r="F182" s="45">
        <v>0</v>
      </c>
      <c r="G182" s="45">
        <v>0</v>
      </c>
      <c r="H182" s="45">
        <v>0</v>
      </c>
      <c r="I182" s="45">
        <v>0</v>
      </c>
      <c r="J182" s="45">
        <v>0</v>
      </c>
      <c r="K182" s="43">
        <f t="shared" si="97"/>
        <v>53105124.409999996</v>
      </c>
    </row>
    <row r="183" spans="1:11" ht="15.75" thickBot="1" x14ac:dyDescent="0.3">
      <c r="A183" s="9" t="s">
        <v>473</v>
      </c>
      <c r="B183" s="9" t="s">
        <v>441</v>
      </c>
      <c r="C183" s="33" t="s">
        <v>316</v>
      </c>
      <c r="D183" s="34">
        <f>D182/D181</f>
        <v>0.96543109246948422</v>
      </c>
      <c r="E183" s="42">
        <v>0</v>
      </c>
      <c r="F183" s="42">
        <v>0</v>
      </c>
      <c r="G183" s="42">
        <v>0</v>
      </c>
      <c r="H183" s="42">
        <v>0</v>
      </c>
      <c r="I183" s="42">
        <v>0</v>
      </c>
      <c r="J183" s="42">
        <v>0</v>
      </c>
      <c r="K183" s="34">
        <f t="shared" si="123"/>
        <v>0.96543109246948422</v>
      </c>
    </row>
    <row r="184" spans="1:11" ht="15.75" thickBot="1" x14ac:dyDescent="0.3">
      <c r="A184" s="8" t="s">
        <v>473</v>
      </c>
      <c r="B184" s="8" t="s">
        <v>449</v>
      </c>
      <c r="C184" s="32" t="s">
        <v>314</v>
      </c>
      <c r="D184" s="44">
        <v>36599890</v>
      </c>
      <c r="E184" s="44">
        <v>10200000</v>
      </c>
      <c r="F184" s="41">
        <v>0</v>
      </c>
      <c r="G184" s="41">
        <v>0</v>
      </c>
      <c r="H184" s="41">
        <v>0</v>
      </c>
      <c r="I184" s="41">
        <v>0</v>
      </c>
      <c r="J184" s="41">
        <v>0</v>
      </c>
      <c r="K184" s="43">
        <f t="shared" si="97"/>
        <v>46799890</v>
      </c>
    </row>
    <row r="185" spans="1:11" ht="15.75" thickBot="1" x14ac:dyDescent="0.3">
      <c r="A185" s="8" t="s">
        <v>473</v>
      </c>
      <c r="B185" s="8" t="s">
        <v>449</v>
      </c>
      <c r="C185" s="32" t="s">
        <v>315</v>
      </c>
      <c r="D185" s="44">
        <v>34729190.979999997</v>
      </c>
      <c r="E185" s="44">
        <v>6873640.6400000006</v>
      </c>
      <c r="F185" s="41">
        <v>0</v>
      </c>
      <c r="G185" s="41">
        <v>0</v>
      </c>
      <c r="H185" s="41">
        <v>0</v>
      </c>
      <c r="I185" s="41">
        <v>0</v>
      </c>
      <c r="J185" s="41">
        <v>0</v>
      </c>
      <c r="K185" s="43">
        <f t="shared" si="97"/>
        <v>41602831.619999997</v>
      </c>
    </row>
    <row r="186" spans="1:11" ht="15.75" thickBot="1" x14ac:dyDescent="0.3">
      <c r="A186" s="9" t="s">
        <v>473</v>
      </c>
      <c r="B186" s="9" t="s">
        <v>449</v>
      </c>
      <c r="C186" s="33" t="s">
        <v>316</v>
      </c>
      <c r="D186" s="34">
        <f>D185/D184</f>
        <v>0.94888785130228526</v>
      </c>
      <c r="E186" s="34">
        <f t="shared" ref="E186" si="137">E185/E184</f>
        <v>0.67388633725490199</v>
      </c>
      <c r="F186" s="42">
        <v>0</v>
      </c>
      <c r="G186" s="42">
        <v>0</v>
      </c>
      <c r="H186" s="42">
        <v>0</v>
      </c>
      <c r="I186" s="42">
        <v>0</v>
      </c>
      <c r="J186" s="42">
        <v>0</v>
      </c>
      <c r="K186" s="34">
        <f t="shared" ref="K186:K201" si="138">K185/K184</f>
        <v>0.88895148300562243</v>
      </c>
    </row>
    <row r="187" spans="1:11" ht="15.75" thickBot="1" x14ac:dyDescent="0.3">
      <c r="A187" s="8" t="s">
        <v>473</v>
      </c>
      <c r="B187" s="8" t="s">
        <v>455</v>
      </c>
      <c r="C187" s="32" t="s">
        <v>314</v>
      </c>
      <c r="D187" s="44">
        <v>65764090</v>
      </c>
      <c r="E187" s="44">
        <v>2940210</v>
      </c>
      <c r="F187" s="41">
        <v>0</v>
      </c>
      <c r="G187" s="41">
        <v>0</v>
      </c>
      <c r="H187" s="41">
        <v>0</v>
      </c>
      <c r="I187" s="41">
        <v>0</v>
      </c>
      <c r="J187" s="41">
        <v>0</v>
      </c>
      <c r="K187" s="43">
        <f t="shared" si="97"/>
        <v>68704300</v>
      </c>
    </row>
    <row r="188" spans="1:11" ht="15.75" thickBot="1" x14ac:dyDescent="0.3">
      <c r="A188" s="8" t="s">
        <v>473</v>
      </c>
      <c r="B188" s="8" t="s">
        <v>455</v>
      </c>
      <c r="C188" s="32" t="s">
        <v>315</v>
      </c>
      <c r="D188" s="44">
        <v>62601904.489999995</v>
      </c>
      <c r="E188" s="44">
        <v>2036599.44</v>
      </c>
      <c r="F188" s="41">
        <v>0</v>
      </c>
      <c r="G188" s="41">
        <v>0</v>
      </c>
      <c r="H188" s="41">
        <v>0</v>
      </c>
      <c r="I188" s="41">
        <v>0</v>
      </c>
      <c r="J188" s="41">
        <v>0</v>
      </c>
      <c r="K188" s="43">
        <f t="shared" si="97"/>
        <v>64638503.929999992</v>
      </c>
    </row>
    <row r="189" spans="1:11" ht="15.75" thickBot="1" x14ac:dyDescent="0.3">
      <c r="A189" s="9" t="s">
        <v>473</v>
      </c>
      <c r="B189" s="9" t="s">
        <v>455</v>
      </c>
      <c r="C189" s="33" t="s">
        <v>316</v>
      </c>
      <c r="D189" s="34">
        <f>D188/D187</f>
        <v>0.9519162279900778</v>
      </c>
      <c r="E189" s="34">
        <f t="shared" ref="E189" si="139">E188/E187</f>
        <v>0.69267142142908156</v>
      </c>
      <c r="F189" s="42">
        <v>0</v>
      </c>
      <c r="G189" s="42">
        <v>0</v>
      </c>
      <c r="H189" s="42">
        <v>0</v>
      </c>
      <c r="I189" s="42">
        <v>0</v>
      </c>
      <c r="J189" s="42">
        <v>0</v>
      </c>
      <c r="K189" s="34">
        <f t="shared" si="138"/>
        <v>0.94082181071635973</v>
      </c>
    </row>
    <row r="190" spans="1:11" ht="15.75" thickBot="1" x14ac:dyDescent="0.3">
      <c r="A190" s="8" t="s">
        <v>473</v>
      </c>
      <c r="B190" s="8" t="s">
        <v>461</v>
      </c>
      <c r="C190" s="32" t="s">
        <v>314</v>
      </c>
      <c r="D190" s="44">
        <v>76100248</v>
      </c>
      <c r="E190" s="44">
        <v>17951320</v>
      </c>
      <c r="F190" s="41">
        <v>0</v>
      </c>
      <c r="G190" s="41">
        <v>0</v>
      </c>
      <c r="H190" s="41">
        <v>0</v>
      </c>
      <c r="I190" s="41">
        <v>0</v>
      </c>
      <c r="J190" s="41">
        <v>0</v>
      </c>
      <c r="K190" s="43">
        <f t="shared" si="97"/>
        <v>94051568</v>
      </c>
    </row>
    <row r="191" spans="1:11" ht="15.75" thickBot="1" x14ac:dyDescent="0.3">
      <c r="A191" s="8" t="s">
        <v>473</v>
      </c>
      <c r="B191" s="8" t="s">
        <v>461</v>
      </c>
      <c r="C191" s="32" t="s">
        <v>315</v>
      </c>
      <c r="D191" s="44">
        <v>70351966.810000002</v>
      </c>
      <c r="E191" s="44">
        <v>16535706.34</v>
      </c>
      <c r="F191" s="41">
        <v>0</v>
      </c>
      <c r="G191" s="41">
        <v>0</v>
      </c>
      <c r="H191" s="41">
        <v>0</v>
      </c>
      <c r="I191" s="41">
        <v>0</v>
      </c>
      <c r="J191" s="41">
        <v>0</v>
      </c>
      <c r="K191" s="43">
        <f t="shared" si="97"/>
        <v>86887673.150000006</v>
      </c>
    </row>
    <row r="192" spans="1:11" ht="15.75" thickBot="1" x14ac:dyDescent="0.3">
      <c r="A192" s="9" t="s">
        <v>473</v>
      </c>
      <c r="B192" s="9" t="s">
        <v>461</v>
      </c>
      <c r="C192" s="33" t="s">
        <v>316</v>
      </c>
      <c r="D192" s="34">
        <f>D191/D190</f>
        <v>0.92446435667331861</v>
      </c>
      <c r="E192" s="34">
        <f t="shared" ref="E192" si="140">E191/E190</f>
        <v>0.92114152831101004</v>
      </c>
      <c r="F192" s="42">
        <v>0</v>
      </c>
      <c r="G192" s="42">
        <v>0</v>
      </c>
      <c r="H192" s="42">
        <v>0</v>
      </c>
      <c r="I192" s="42">
        <v>0</v>
      </c>
      <c r="J192" s="42">
        <v>0</v>
      </c>
      <c r="K192" s="34">
        <f t="shared" si="138"/>
        <v>0.92383013912112566</v>
      </c>
    </row>
    <row r="193" spans="1:11" ht="15.75" thickBot="1" x14ac:dyDescent="0.3">
      <c r="A193" s="8" t="s">
        <v>473</v>
      </c>
      <c r="B193" s="8" t="s">
        <v>466</v>
      </c>
      <c r="C193" s="32" t="s">
        <v>314</v>
      </c>
      <c r="D193" s="44">
        <v>149222080</v>
      </c>
      <c r="E193" s="44">
        <v>10581636</v>
      </c>
      <c r="F193" s="44">
        <v>886400</v>
      </c>
      <c r="G193" s="41">
        <v>0</v>
      </c>
      <c r="H193" s="41">
        <v>0</v>
      </c>
      <c r="I193" s="41">
        <v>0</v>
      </c>
      <c r="J193" s="41">
        <v>0</v>
      </c>
      <c r="K193" s="43">
        <f t="shared" si="97"/>
        <v>160690116</v>
      </c>
    </row>
    <row r="194" spans="1:11" ht="15.75" thickBot="1" x14ac:dyDescent="0.3">
      <c r="A194" s="8" t="s">
        <v>473</v>
      </c>
      <c r="B194" s="8" t="s">
        <v>466</v>
      </c>
      <c r="C194" s="32" t="s">
        <v>315</v>
      </c>
      <c r="D194" s="44">
        <v>139924491.76999998</v>
      </c>
      <c r="E194" s="44">
        <v>8444840.870000001</v>
      </c>
      <c r="F194" s="44">
        <v>853345</v>
      </c>
      <c r="G194" s="41">
        <v>0</v>
      </c>
      <c r="H194" s="41">
        <v>0</v>
      </c>
      <c r="I194" s="41">
        <v>0</v>
      </c>
      <c r="J194" s="41">
        <v>0</v>
      </c>
      <c r="K194" s="43">
        <f t="shared" si="97"/>
        <v>149222677.63999999</v>
      </c>
    </row>
    <row r="195" spans="1:11" ht="15.75" thickBot="1" x14ac:dyDescent="0.3">
      <c r="A195" s="9" t="s">
        <v>473</v>
      </c>
      <c r="B195" s="9" t="s">
        <v>466</v>
      </c>
      <c r="C195" s="33" t="s">
        <v>316</v>
      </c>
      <c r="D195" s="34">
        <f>D194/D193</f>
        <v>0.93769294577585294</v>
      </c>
      <c r="E195" s="34">
        <f t="shared" ref="E195" si="141">E194/E193</f>
        <v>0.7980657121450786</v>
      </c>
      <c r="F195" s="34">
        <f t="shared" ref="F195" si="142">F194/F193</f>
        <v>0.96270870938628161</v>
      </c>
      <c r="G195" s="42">
        <v>0</v>
      </c>
      <c r="H195" s="42">
        <v>0</v>
      </c>
      <c r="I195" s="42">
        <v>0</v>
      </c>
      <c r="J195" s="42">
        <v>0</v>
      </c>
      <c r="K195" s="34">
        <f t="shared" si="138"/>
        <v>0.92863631786786427</v>
      </c>
    </row>
    <row r="196" spans="1:11" ht="15.75" thickBot="1" x14ac:dyDescent="0.3">
      <c r="A196" s="8" t="s">
        <v>473</v>
      </c>
      <c r="B196" s="8" t="s">
        <v>471</v>
      </c>
      <c r="C196" s="32" t="s">
        <v>314</v>
      </c>
      <c r="D196" s="44">
        <v>118460958</v>
      </c>
      <c r="E196" s="44">
        <v>4750000</v>
      </c>
      <c r="F196" s="44">
        <v>740000</v>
      </c>
      <c r="G196" s="44">
        <v>6895303.7999999998</v>
      </c>
      <c r="H196" s="44">
        <v>1873219</v>
      </c>
      <c r="I196" s="41">
        <v>0</v>
      </c>
      <c r="J196" s="41">
        <v>0</v>
      </c>
      <c r="K196" s="43">
        <f t="shared" si="97"/>
        <v>132719480.8</v>
      </c>
    </row>
    <row r="197" spans="1:11" ht="15.75" thickBot="1" x14ac:dyDescent="0.3">
      <c r="A197" s="8" t="s">
        <v>473</v>
      </c>
      <c r="B197" s="8" t="s">
        <v>471</v>
      </c>
      <c r="C197" s="32" t="s">
        <v>315</v>
      </c>
      <c r="D197" s="44">
        <v>108487552.06999999</v>
      </c>
      <c r="E197" s="44">
        <v>4565355.3499999996</v>
      </c>
      <c r="F197" s="44">
        <v>11437.5</v>
      </c>
      <c r="G197" s="44">
        <v>4174861.32</v>
      </c>
      <c r="H197" s="44">
        <v>1838266.73</v>
      </c>
      <c r="I197" s="41">
        <v>0</v>
      </c>
      <c r="J197" s="41">
        <v>0</v>
      </c>
      <c r="K197" s="43">
        <f t="shared" si="97"/>
        <v>119077472.96999998</v>
      </c>
    </row>
    <row r="198" spans="1:11" ht="15.75" thickBot="1" x14ac:dyDescent="0.3">
      <c r="A198" s="9" t="s">
        <v>473</v>
      </c>
      <c r="B198" s="9" t="s">
        <v>471</v>
      </c>
      <c r="C198" s="33" t="s">
        <v>316</v>
      </c>
      <c r="D198" s="34">
        <f>D197/D196</f>
        <v>0.91580849844216183</v>
      </c>
      <c r="E198" s="34">
        <f t="shared" ref="E198" si="143">E197/E196</f>
        <v>0.96112744210526313</v>
      </c>
      <c r="F198" s="34">
        <f t="shared" ref="F198" si="144">F197/F196</f>
        <v>1.5456081081081081E-2</v>
      </c>
      <c r="G198" s="34">
        <f t="shared" ref="G198" si="145">G197/G196</f>
        <v>0.60546444958668821</v>
      </c>
      <c r="H198" s="34">
        <f t="shared" ref="H198" si="146">H197/H196</f>
        <v>0.98134106583373326</v>
      </c>
      <c r="I198" s="42">
        <v>0</v>
      </c>
      <c r="J198" s="42">
        <v>0</v>
      </c>
      <c r="K198" s="34">
        <f t="shared" si="138"/>
        <v>0.89721171490598528</v>
      </c>
    </row>
    <row r="199" spans="1:11" ht="17.25" customHeight="1" thickBot="1" x14ac:dyDescent="0.3">
      <c r="A199" s="47" t="s">
        <v>473</v>
      </c>
      <c r="B199" s="47" t="s">
        <v>478</v>
      </c>
      <c r="C199" s="48" t="s">
        <v>314</v>
      </c>
      <c r="D199" s="49">
        <f>D175+D178+D181+D184+D187+D190+D193+D196</f>
        <v>1154758841</v>
      </c>
      <c r="E199" s="49">
        <f>E175+E178+E181+E184+E187+E190+E193+E196</f>
        <v>246415652</v>
      </c>
      <c r="F199" s="49">
        <f t="shared" ref="F199:J199" si="147">F175+F178+F181+F184+F187+F190+F193+F196</f>
        <v>3026400</v>
      </c>
      <c r="G199" s="49">
        <f t="shared" si="147"/>
        <v>8188000.7999999998</v>
      </c>
      <c r="H199" s="49">
        <f t="shared" si="147"/>
        <v>21941360</v>
      </c>
      <c r="I199" s="49">
        <f t="shared" si="147"/>
        <v>0</v>
      </c>
      <c r="J199" s="49">
        <f t="shared" si="147"/>
        <v>0</v>
      </c>
      <c r="K199" s="49">
        <f>SUM(D199:J199)</f>
        <v>1434330253.8</v>
      </c>
    </row>
    <row r="200" spans="1:11" ht="15.75" thickBot="1" x14ac:dyDescent="0.3">
      <c r="A200" s="47" t="s">
        <v>473</v>
      </c>
      <c r="B200" s="47" t="s">
        <v>478</v>
      </c>
      <c r="C200" s="48" t="s">
        <v>315</v>
      </c>
      <c r="D200" s="49">
        <f>D176+D179+D182+D185+D188+D191+D194+D197</f>
        <v>1091309546.03</v>
      </c>
      <c r="E200" s="49">
        <f>E176+E179+E182+E185+E188+E191+E194+E197</f>
        <v>223588951.37</v>
      </c>
      <c r="F200" s="49">
        <f t="shared" ref="F200:J200" si="148">F176+F179+F182+F185+F188+F191+F194+F197</f>
        <v>1764782.5</v>
      </c>
      <c r="G200" s="49">
        <f t="shared" si="148"/>
        <v>5467558.0499999998</v>
      </c>
      <c r="H200" s="49">
        <f t="shared" si="148"/>
        <v>21776332.129999999</v>
      </c>
      <c r="I200" s="49">
        <f t="shared" si="148"/>
        <v>0</v>
      </c>
      <c r="J200" s="49">
        <f t="shared" si="148"/>
        <v>0</v>
      </c>
      <c r="K200" s="49">
        <f t="shared" ref="K200" si="149">SUM(D200:J200)</f>
        <v>1343907170.0800002</v>
      </c>
    </row>
    <row r="201" spans="1:11" ht="15.75" thickBot="1" x14ac:dyDescent="0.3">
      <c r="A201" s="9" t="s">
        <v>473</v>
      </c>
      <c r="B201" s="9" t="s">
        <v>478</v>
      </c>
      <c r="C201" s="33" t="s">
        <v>316</v>
      </c>
      <c r="D201" s="34">
        <f>D200/D199</f>
        <v>0.94505407300882482</v>
      </c>
      <c r="E201" s="34">
        <f t="shared" ref="E201" si="150">E200/E199</f>
        <v>0.90736505394551803</v>
      </c>
      <c r="F201" s="34">
        <f t="shared" ref="F201" si="151">F200/F199</f>
        <v>0.58312929553264603</v>
      </c>
      <c r="G201" s="34">
        <f t="shared" ref="G201" si="152">G200/G199</f>
        <v>0.66775250559330668</v>
      </c>
      <c r="H201" s="34">
        <f t="shared" ref="H201" si="153">H200/H199</f>
        <v>0.99247868545978912</v>
      </c>
      <c r="I201" s="42">
        <v>0</v>
      </c>
      <c r="J201" s="42">
        <v>0</v>
      </c>
      <c r="K201" s="34">
        <f t="shared" si="138"/>
        <v>0.93695797499882605</v>
      </c>
    </row>
  </sheetData>
  <autoFilter ref="A3:K3"/>
  <mergeCells count="2">
    <mergeCell ref="A2:K2"/>
    <mergeCell ref="A1:K1"/>
  </mergeCells>
  <phoneticPr fontId="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GridLines="0" workbookViewId="0">
      <pane ySplit="3" topLeftCell="A4" activePane="bottomLeft" state="frozen"/>
      <selection pane="bottomLeft" activeCell="B6" sqref="B6"/>
    </sheetView>
  </sheetViews>
  <sheetFormatPr baseColWidth="10" defaultRowHeight="15" x14ac:dyDescent="0.25"/>
  <cols>
    <col min="2" max="2" width="45.5703125" customWidth="1"/>
    <col min="4" max="4" width="14.140625" customWidth="1"/>
    <col min="5" max="5" width="14.28515625" customWidth="1"/>
    <col min="6" max="6" width="57.28515625" customWidth="1"/>
  </cols>
  <sheetData>
    <row r="1" spans="1:6" ht="18" x14ac:dyDescent="0.25">
      <c r="A1" s="85" t="s">
        <v>502</v>
      </c>
      <c r="B1" s="85"/>
      <c r="C1" s="85"/>
      <c r="D1" s="85"/>
      <c r="E1" s="85"/>
      <c r="F1" s="85"/>
    </row>
    <row r="2" spans="1:6" ht="24" customHeight="1" thickBot="1" x14ac:dyDescent="0.3">
      <c r="A2" s="75" t="s">
        <v>503</v>
      </c>
      <c r="B2" s="75"/>
      <c r="C2" s="75"/>
      <c r="D2" s="75"/>
      <c r="E2" s="75"/>
      <c r="F2" s="75"/>
    </row>
    <row r="3" spans="1:6" ht="34.5" thickBot="1" x14ac:dyDescent="0.3">
      <c r="A3" s="4" t="s">
        <v>29</v>
      </c>
      <c r="B3" s="4" t="s">
        <v>14</v>
      </c>
      <c r="C3" s="4" t="s">
        <v>15</v>
      </c>
      <c r="D3" s="4" t="s">
        <v>16</v>
      </c>
      <c r="E3" s="4" t="s">
        <v>17</v>
      </c>
      <c r="F3" s="4" t="s">
        <v>18</v>
      </c>
    </row>
    <row r="4" spans="1:6" ht="45.75" thickBot="1" x14ac:dyDescent="0.3">
      <c r="A4" s="7" t="s">
        <v>479</v>
      </c>
      <c r="B4" s="6" t="s">
        <v>41</v>
      </c>
      <c r="C4" s="7" t="s">
        <v>43</v>
      </c>
      <c r="D4" s="12">
        <f>PAO!P5</f>
        <v>0.7</v>
      </c>
      <c r="E4" s="12">
        <f>PRESUPUESTO!K6</f>
        <v>0.93429055727150623</v>
      </c>
      <c r="F4" s="6" t="s">
        <v>317</v>
      </c>
    </row>
    <row r="5" spans="1:6" ht="45.75" thickBot="1" x14ac:dyDescent="0.3">
      <c r="A5" s="7" t="s">
        <v>479</v>
      </c>
      <c r="B5" s="6" t="s">
        <v>318</v>
      </c>
      <c r="C5" s="7" t="s">
        <v>55</v>
      </c>
      <c r="D5" s="12">
        <f>PAO!P6</f>
        <v>1</v>
      </c>
      <c r="E5" s="12">
        <f>PRESUPUESTO!K9</f>
        <v>0.82003719598094738</v>
      </c>
      <c r="F5" s="6" t="s">
        <v>319</v>
      </c>
    </row>
    <row r="6" spans="1:6" ht="34.5" thickBot="1" x14ac:dyDescent="0.3">
      <c r="A6" s="7" t="s">
        <v>479</v>
      </c>
      <c r="B6" s="6" t="s">
        <v>60</v>
      </c>
      <c r="C6" s="7" t="s">
        <v>62</v>
      </c>
      <c r="D6" s="12">
        <f>PAO!P7</f>
        <v>1.6153846153846154</v>
      </c>
      <c r="E6" s="12">
        <f>PRESUPUESTO!K12</f>
        <v>0.85784385403787067</v>
      </c>
      <c r="F6" s="6" t="s">
        <v>320</v>
      </c>
    </row>
    <row r="7" spans="1:6" ht="34.5" thickBot="1" x14ac:dyDescent="0.3">
      <c r="A7" s="7" t="s">
        <v>479</v>
      </c>
      <c r="B7" s="6" t="s">
        <v>68</v>
      </c>
      <c r="C7" s="7" t="s">
        <v>70</v>
      </c>
      <c r="D7" s="12">
        <f>PAO!P8</f>
        <v>1.0999999999999999</v>
      </c>
      <c r="E7" s="12">
        <f>PRESUPUESTO!K15</f>
        <v>0.86066483308986008</v>
      </c>
      <c r="F7" s="6" t="s">
        <v>320</v>
      </c>
    </row>
    <row r="8" spans="1:6" ht="79.5" thickBot="1" x14ac:dyDescent="0.3">
      <c r="A8" s="7" t="s">
        <v>479</v>
      </c>
      <c r="B8" s="6" t="s">
        <v>321</v>
      </c>
      <c r="C8" s="7" t="s">
        <v>77</v>
      </c>
      <c r="D8" s="12">
        <f>PAO!P9</f>
        <v>0.55000000000000004</v>
      </c>
      <c r="E8" s="12">
        <f>PRESUPUESTO!K18</f>
        <v>0.82147602288278765</v>
      </c>
      <c r="F8" s="6" t="s">
        <v>322</v>
      </c>
    </row>
    <row r="9" spans="1:6" ht="27.75" customHeight="1" thickBot="1" x14ac:dyDescent="0.3">
      <c r="A9" s="7" t="s">
        <v>479</v>
      </c>
      <c r="B9" s="6" t="s">
        <v>323</v>
      </c>
      <c r="C9" s="7" t="s">
        <v>91</v>
      </c>
      <c r="D9" s="12">
        <f>PAO!P11</f>
        <v>0.95</v>
      </c>
      <c r="E9" s="12">
        <f>PRESUPUESTO!K21</f>
        <v>0.91352475035895619</v>
      </c>
      <c r="F9" s="6"/>
    </row>
    <row r="10" spans="1:6" ht="79.5" thickBot="1" x14ac:dyDescent="0.3">
      <c r="A10" s="7" t="s">
        <v>479</v>
      </c>
      <c r="B10" s="6" t="s">
        <v>96</v>
      </c>
      <c r="C10" s="7" t="s">
        <v>98</v>
      </c>
      <c r="D10" s="12">
        <f>PAO!P14</f>
        <v>0.83</v>
      </c>
      <c r="E10" s="12">
        <f>PRESUPUESTO!K24</f>
        <v>0.82728408702157663</v>
      </c>
      <c r="F10" s="6" t="s">
        <v>324</v>
      </c>
    </row>
    <row r="11" spans="1:6" ht="34.5" thickBot="1" x14ac:dyDescent="0.3">
      <c r="A11" s="7" t="s">
        <v>479</v>
      </c>
      <c r="B11" s="6" t="s">
        <v>105</v>
      </c>
      <c r="C11" s="7" t="s">
        <v>107</v>
      </c>
      <c r="D11" s="12">
        <f>PAO!P15</f>
        <v>0</v>
      </c>
      <c r="E11" s="12">
        <f>PRESUPUESTO!K27</f>
        <v>0.81048073064998816</v>
      </c>
      <c r="F11" s="6" t="s">
        <v>325</v>
      </c>
    </row>
    <row r="12" spans="1:6" ht="33" customHeight="1" thickBot="1" x14ac:dyDescent="0.3">
      <c r="A12" s="7" t="s">
        <v>479</v>
      </c>
      <c r="B12" s="6" t="s">
        <v>114</v>
      </c>
      <c r="C12" s="7" t="s">
        <v>116</v>
      </c>
      <c r="D12" s="12">
        <f>PAO!P16</f>
        <v>2.25</v>
      </c>
      <c r="E12" s="12">
        <f>PRESUPUESTO!K30</f>
        <v>0.94998758339126532</v>
      </c>
      <c r="F12" s="6"/>
    </row>
    <row r="13" spans="1:6" ht="124.5" thickBot="1" x14ac:dyDescent="0.3">
      <c r="A13" s="7" t="s">
        <v>479</v>
      </c>
      <c r="B13" s="6" t="s">
        <v>119</v>
      </c>
      <c r="C13" s="7" t="s">
        <v>121</v>
      </c>
      <c r="D13" s="12">
        <f>PAO!P17</f>
        <v>0.87499999999999989</v>
      </c>
      <c r="E13" s="12">
        <f>PRESUPUESTO!K33</f>
        <v>0.9674629770475206</v>
      </c>
      <c r="F13" s="6" t="s">
        <v>493</v>
      </c>
    </row>
    <row r="14" spans="1:6" ht="34.5" thickBot="1" x14ac:dyDescent="0.3">
      <c r="A14" s="7" t="s">
        <v>479</v>
      </c>
      <c r="B14" s="6" t="s">
        <v>131</v>
      </c>
      <c r="C14" s="7" t="s">
        <v>132</v>
      </c>
      <c r="D14" s="12">
        <f>PAO!P21</f>
        <v>0.87368421052631595</v>
      </c>
      <c r="E14" s="12">
        <f>PRESUPUESTO!K36</f>
        <v>0.90416668178466397</v>
      </c>
      <c r="F14" s="6"/>
    </row>
    <row r="15" spans="1:6" ht="90.75" thickBot="1" x14ac:dyDescent="0.3">
      <c r="A15" s="7" t="s">
        <v>479</v>
      </c>
      <c r="B15" s="6" t="s">
        <v>137</v>
      </c>
      <c r="C15" s="7" t="s">
        <v>139</v>
      </c>
      <c r="D15" s="12">
        <f>PAO!P22</f>
        <v>0.47272727272727272</v>
      </c>
      <c r="E15" s="12">
        <f>PRESUPUESTO!K39</f>
        <v>0.94298683109323234</v>
      </c>
      <c r="F15" s="6" t="s">
        <v>494</v>
      </c>
    </row>
    <row r="16" spans="1:6" ht="29.25" customHeight="1" thickBot="1" x14ac:dyDescent="0.3">
      <c r="A16" s="7" t="s">
        <v>479</v>
      </c>
      <c r="B16" s="6" t="s">
        <v>146</v>
      </c>
      <c r="C16" s="7" t="s">
        <v>147</v>
      </c>
      <c r="D16" s="12">
        <f>PAO!P23</f>
        <v>0</v>
      </c>
      <c r="E16" s="12">
        <f>PRESUPUESTO!K42</f>
        <v>0.83976053738729217</v>
      </c>
      <c r="F16" s="6"/>
    </row>
    <row r="17" spans="1:6" ht="34.5" thickBot="1" x14ac:dyDescent="0.3">
      <c r="A17" s="7" t="s">
        <v>479</v>
      </c>
      <c r="B17" s="6" t="s">
        <v>150</v>
      </c>
      <c r="C17" s="7" t="s">
        <v>152</v>
      </c>
      <c r="D17" s="12">
        <f>PAO!P24</f>
        <v>0.97</v>
      </c>
      <c r="E17" s="12">
        <f>PRESUPUESTO!K45</f>
        <v>0.93096135717118556</v>
      </c>
      <c r="F17" s="6"/>
    </row>
    <row r="18" spans="1:6" ht="57" thickBot="1" x14ac:dyDescent="0.3">
      <c r="A18" s="7" t="s">
        <v>479</v>
      </c>
      <c r="B18" s="6" t="s">
        <v>326</v>
      </c>
      <c r="C18" s="7" t="s">
        <v>158</v>
      </c>
      <c r="D18" s="12">
        <f>PAO!P25</f>
        <v>0.99410526315789471</v>
      </c>
      <c r="E18" s="12">
        <f>PRESUPUESTO!K48</f>
        <v>0.71761359333707786</v>
      </c>
      <c r="F18" s="6" t="s">
        <v>327</v>
      </c>
    </row>
    <row r="19" spans="1:6" ht="34.5" thickBot="1" x14ac:dyDescent="0.3">
      <c r="A19" s="7" t="s">
        <v>479</v>
      </c>
      <c r="B19" s="6" t="s">
        <v>161</v>
      </c>
      <c r="C19" s="7" t="s">
        <v>163</v>
      </c>
      <c r="D19" s="12">
        <f>PAO!P26</f>
        <v>0.72</v>
      </c>
      <c r="E19" s="12">
        <f>PRESUPUESTO!K51</f>
        <v>0.72179533274337515</v>
      </c>
      <c r="F19" s="6" t="s">
        <v>328</v>
      </c>
    </row>
    <row r="20" spans="1:6" ht="45.75" thickBot="1" x14ac:dyDescent="0.3">
      <c r="A20" s="7" t="s">
        <v>479</v>
      </c>
      <c r="B20" s="6" t="s">
        <v>166</v>
      </c>
      <c r="C20" s="7" t="s">
        <v>168</v>
      </c>
      <c r="D20" s="12">
        <f>PAO!P27</f>
        <v>0.92222222222222239</v>
      </c>
      <c r="E20" s="12">
        <f>PRESUPUESTO!K54</f>
        <v>0.83529699666494961</v>
      </c>
      <c r="F20" s="36" t="s">
        <v>329</v>
      </c>
    </row>
    <row r="21" spans="1:6" ht="34.5" thickBot="1" x14ac:dyDescent="0.3">
      <c r="A21" s="7" t="s">
        <v>479</v>
      </c>
      <c r="B21" s="6" t="s">
        <v>170</v>
      </c>
      <c r="C21" s="7" t="s">
        <v>172</v>
      </c>
      <c r="D21" s="12">
        <f>PAO!P28</f>
        <v>1</v>
      </c>
      <c r="E21" s="12">
        <f>PRESUPUESTO!K57</f>
        <v>0.90420060027178184</v>
      </c>
      <c r="F21" s="6"/>
    </row>
    <row r="22" spans="1:6" ht="29.25" customHeight="1" thickBot="1" x14ac:dyDescent="0.3">
      <c r="A22" s="7" t="s">
        <v>479</v>
      </c>
      <c r="B22" s="6" t="s">
        <v>175</v>
      </c>
      <c r="C22" s="7" t="s">
        <v>177</v>
      </c>
      <c r="D22" s="12">
        <f>PAO!P29</f>
        <v>0.85</v>
      </c>
      <c r="E22" s="12">
        <f>PRESUPUESTO!K60</f>
        <v>0.93657542916521286</v>
      </c>
      <c r="F22" s="6"/>
    </row>
    <row r="23" spans="1:6" ht="30.75" customHeight="1" thickBot="1" x14ac:dyDescent="0.3">
      <c r="A23" s="7" t="s">
        <v>479</v>
      </c>
      <c r="B23" s="6" t="s">
        <v>179</v>
      </c>
      <c r="C23" s="7" t="s">
        <v>181</v>
      </c>
      <c r="D23" s="12">
        <f>PAO!P30</f>
        <v>1</v>
      </c>
      <c r="E23" s="12">
        <f>PRESUPUESTO!K63</f>
        <v>0.95650059769408335</v>
      </c>
      <c r="F23" s="6"/>
    </row>
    <row r="24" spans="1:6" ht="79.5" thickBot="1" x14ac:dyDescent="0.3">
      <c r="A24" s="7" t="s">
        <v>479</v>
      </c>
      <c r="B24" s="6" t="s">
        <v>184</v>
      </c>
      <c r="C24" s="7" t="s">
        <v>186</v>
      </c>
      <c r="D24" s="12">
        <f>PAO!P31</f>
        <v>0.85</v>
      </c>
      <c r="E24" s="12">
        <f>PRESUPUESTO!K66</f>
        <v>0.97356412024269623</v>
      </c>
      <c r="F24" s="6" t="s">
        <v>330</v>
      </c>
    </row>
    <row r="25" spans="1:6" ht="27.75" customHeight="1" thickBot="1" x14ac:dyDescent="0.3">
      <c r="A25" s="7" t="s">
        <v>479</v>
      </c>
      <c r="B25" s="6" t="s">
        <v>189</v>
      </c>
      <c r="C25" s="7" t="s">
        <v>191</v>
      </c>
      <c r="D25" s="12">
        <f>PAO!P32</f>
        <v>0.5</v>
      </c>
      <c r="E25" s="12">
        <f>PRESUPUESTO!K69</f>
        <v>0.7411892481638398</v>
      </c>
      <c r="F25" s="6" t="s">
        <v>331</v>
      </c>
    </row>
    <row r="26" spans="1:6" ht="30.75" customHeight="1" thickBot="1" x14ac:dyDescent="0.3">
      <c r="A26" s="7" t="s">
        <v>479</v>
      </c>
      <c r="B26" s="6" t="s">
        <v>332</v>
      </c>
      <c r="C26" s="7" t="s">
        <v>195</v>
      </c>
      <c r="D26" s="12">
        <f>PAO!P33</f>
        <v>1</v>
      </c>
      <c r="E26" s="12">
        <f>PRESUPUESTO!K72</f>
        <v>0.97753650767533373</v>
      </c>
      <c r="F26" s="6"/>
    </row>
    <row r="27" spans="1:6" ht="31.5" customHeight="1" thickBot="1" x14ac:dyDescent="0.3">
      <c r="A27" s="7" t="s">
        <v>479</v>
      </c>
      <c r="B27" s="6" t="s">
        <v>197</v>
      </c>
      <c r="C27" s="7" t="s">
        <v>199</v>
      </c>
      <c r="D27" s="12">
        <f>PAO!P34</f>
        <v>0.9</v>
      </c>
      <c r="E27" s="12">
        <f>PRESUPUESTO!K75</f>
        <v>0.97906115926058235</v>
      </c>
      <c r="F27" s="6"/>
    </row>
    <row r="28" spans="1:6" ht="34.5" thickBot="1" x14ac:dyDescent="0.3">
      <c r="A28" s="7" t="s">
        <v>479</v>
      </c>
      <c r="B28" s="6" t="s">
        <v>202</v>
      </c>
      <c r="C28" s="7" t="s">
        <v>203</v>
      </c>
      <c r="D28" s="12">
        <f>PAO!P35</f>
        <v>1</v>
      </c>
      <c r="E28" s="12">
        <f>PRESUPUESTO!K78</f>
        <v>0.24874773172988801</v>
      </c>
      <c r="F28" s="6" t="s">
        <v>333</v>
      </c>
    </row>
    <row r="29" spans="1:6" ht="57" thickBot="1" x14ac:dyDescent="0.3">
      <c r="A29" s="7" t="s">
        <v>479</v>
      </c>
      <c r="B29" s="6" t="s">
        <v>206</v>
      </c>
      <c r="C29" s="7" t="s">
        <v>207</v>
      </c>
      <c r="D29" s="12">
        <f>PAO!P36</f>
        <v>1</v>
      </c>
      <c r="E29" s="12">
        <f>PRESUPUESTO!K81</f>
        <v>0.97698965415819738</v>
      </c>
      <c r="F29" s="6" t="s">
        <v>209</v>
      </c>
    </row>
    <row r="30" spans="1:6" ht="28.5" customHeight="1" thickBot="1" x14ac:dyDescent="0.3">
      <c r="A30" s="7" t="s">
        <v>479</v>
      </c>
      <c r="B30" s="6" t="s">
        <v>212</v>
      </c>
      <c r="C30" s="7" t="s">
        <v>213</v>
      </c>
      <c r="D30" s="12">
        <f>PAO!P37</f>
        <v>0</v>
      </c>
      <c r="E30" s="12">
        <f>PRESUPUESTO!K84</f>
        <v>0.88713243014654741</v>
      </c>
      <c r="F30" s="6"/>
    </row>
    <row r="31" spans="1:6" ht="28.5" customHeight="1" thickBot="1" x14ac:dyDescent="0.3">
      <c r="A31" s="7" t="s">
        <v>479</v>
      </c>
      <c r="B31" s="6" t="s">
        <v>218</v>
      </c>
      <c r="C31" s="7" t="s">
        <v>219</v>
      </c>
      <c r="D31" s="12">
        <f>PAO!P38</f>
        <v>0.96666666666666667</v>
      </c>
      <c r="E31" s="12">
        <f>PRESUPUESTO!K87</f>
        <v>0.94206086885236329</v>
      </c>
      <c r="F31" s="6"/>
    </row>
    <row r="32" spans="1:6" ht="34.5" thickBot="1" x14ac:dyDescent="0.3">
      <c r="A32" s="7" t="s">
        <v>479</v>
      </c>
      <c r="B32" s="6" t="s">
        <v>223</v>
      </c>
      <c r="C32" s="7" t="s">
        <v>225</v>
      </c>
      <c r="D32" s="12">
        <f>PAO!P39</f>
        <v>0.99</v>
      </c>
      <c r="E32" s="12">
        <f>PRESUPUESTO!K90</f>
        <v>0.84497581108206565</v>
      </c>
      <c r="F32" s="6" t="s">
        <v>334</v>
      </c>
    </row>
    <row r="33" spans="1:6" ht="34.5" thickBot="1" x14ac:dyDescent="0.3">
      <c r="A33" s="7" t="s">
        <v>479</v>
      </c>
      <c r="B33" s="6" t="s">
        <v>335</v>
      </c>
      <c r="C33" s="7" t="s">
        <v>229</v>
      </c>
      <c r="D33" s="12">
        <f>PAO!P40</f>
        <v>1</v>
      </c>
      <c r="E33" s="12">
        <f>PRESUPUESTO!K93</f>
        <v>0.75220630510865572</v>
      </c>
      <c r="F33" s="6" t="s">
        <v>336</v>
      </c>
    </row>
    <row r="34" spans="1:6" ht="28.5" customHeight="1" thickBot="1" x14ac:dyDescent="0.3">
      <c r="A34" s="7" t="s">
        <v>479</v>
      </c>
      <c r="B34" s="6" t="s">
        <v>231</v>
      </c>
      <c r="C34" s="7" t="s">
        <v>232</v>
      </c>
      <c r="D34" s="12">
        <f>PAO!P41</f>
        <v>1</v>
      </c>
      <c r="E34" s="12">
        <f>PRESUPUESTO!K96</f>
        <v>0.9194331724278223</v>
      </c>
      <c r="F34" s="6"/>
    </row>
    <row r="35" spans="1:6" ht="28.5" customHeight="1" thickBot="1" x14ac:dyDescent="0.3">
      <c r="A35" s="7" t="s">
        <v>479</v>
      </c>
      <c r="B35" s="6" t="s">
        <v>236</v>
      </c>
      <c r="C35" s="7" t="s">
        <v>238</v>
      </c>
      <c r="D35" s="12">
        <f>PAO!P42</f>
        <v>0.88873684210526327</v>
      </c>
      <c r="E35" s="12">
        <f>PRESUPUESTO!K99</f>
        <v>0.93755868444161938</v>
      </c>
      <c r="F35" s="6"/>
    </row>
    <row r="36" spans="1:6" ht="28.5" customHeight="1" thickBot="1" x14ac:dyDescent="0.3">
      <c r="A36" s="7" t="s">
        <v>479</v>
      </c>
      <c r="B36" s="6" t="s">
        <v>240</v>
      </c>
      <c r="C36" s="7" t="s">
        <v>242</v>
      </c>
      <c r="D36" s="12">
        <f>PAO!P43</f>
        <v>1.1057999999999999</v>
      </c>
      <c r="E36" s="12">
        <f>PRESUPUESTO!K102</f>
        <v>0.96824368432668484</v>
      </c>
      <c r="F36" s="6"/>
    </row>
    <row r="37" spans="1:6" ht="68.25" thickBot="1" x14ac:dyDescent="0.3">
      <c r="A37" s="7" t="s">
        <v>479</v>
      </c>
      <c r="B37" s="6" t="s">
        <v>244</v>
      </c>
      <c r="C37" s="7" t="s">
        <v>246</v>
      </c>
      <c r="D37" s="12">
        <f>PAO!P44</f>
        <v>1</v>
      </c>
      <c r="E37" s="12">
        <f>PRESUPUESTO!K105</f>
        <v>0.74751724112269025</v>
      </c>
      <c r="F37" s="6" t="s">
        <v>495</v>
      </c>
    </row>
    <row r="38" spans="1:6" ht="90.75" thickBot="1" x14ac:dyDescent="0.3">
      <c r="A38" s="7" t="s">
        <v>479</v>
      </c>
      <c r="B38" s="6" t="s">
        <v>249</v>
      </c>
      <c r="C38" s="7" t="s">
        <v>251</v>
      </c>
      <c r="D38" s="12">
        <f>PAO!P45</f>
        <v>0.95294117647058829</v>
      </c>
      <c r="E38" s="12">
        <f>PRESUPUESTO!K108</f>
        <v>0.27187826888039485</v>
      </c>
      <c r="F38" s="6" t="s">
        <v>337</v>
      </c>
    </row>
    <row r="39" spans="1:6" ht="45.75" thickBot="1" x14ac:dyDescent="0.3">
      <c r="A39" s="7" t="s">
        <v>479</v>
      </c>
      <c r="B39" s="6" t="s">
        <v>261</v>
      </c>
      <c r="C39" s="7" t="s">
        <v>263</v>
      </c>
      <c r="D39" s="12">
        <f>PAO!P50</f>
        <v>1.0833333333333335</v>
      </c>
      <c r="E39" s="12">
        <f>PRESUPUESTO!K111</f>
        <v>0.82298224300790213</v>
      </c>
      <c r="F39" s="6" t="s">
        <v>338</v>
      </c>
    </row>
    <row r="40" spans="1:6" ht="33.75" customHeight="1" thickBot="1" x14ac:dyDescent="0.3">
      <c r="A40" s="7" t="s">
        <v>479</v>
      </c>
      <c r="B40" s="6" t="s">
        <v>269</v>
      </c>
      <c r="C40" s="7" t="s">
        <v>271</v>
      </c>
      <c r="D40" s="12">
        <f>PAO!P53</f>
        <v>0.91999999999999993</v>
      </c>
      <c r="E40" s="12">
        <f>PRESUPUESTO!K114</f>
        <v>0.85405153831663505</v>
      </c>
      <c r="F40" s="6"/>
    </row>
    <row r="41" spans="1:6" ht="33.75" customHeight="1" thickBot="1" x14ac:dyDescent="0.3">
      <c r="A41" s="7" t="s">
        <v>479</v>
      </c>
      <c r="B41" s="6" t="s">
        <v>273</v>
      </c>
      <c r="C41" s="7" t="s">
        <v>275</v>
      </c>
      <c r="D41" s="12">
        <f>PAO!P54</f>
        <v>1</v>
      </c>
      <c r="E41" s="12">
        <f>PRESUPUESTO!K117</f>
        <v>0.94201077299581759</v>
      </c>
      <c r="F41" s="6"/>
    </row>
    <row r="42" spans="1:6" ht="33.75" customHeight="1" thickBot="1" x14ac:dyDescent="0.3">
      <c r="A42" s="7" t="s">
        <v>479</v>
      </c>
      <c r="B42" s="13" t="s">
        <v>339</v>
      </c>
      <c r="C42" s="7" t="s">
        <v>280</v>
      </c>
      <c r="D42" s="12">
        <f>PAO!P55</f>
        <v>1</v>
      </c>
      <c r="E42" s="12">
        <f>PRESUPUESTO!K120</f>
        <v>0.94315115810555461</v>
      </c>
      <c r="F42" s="6"/>
    </row>
    <row r="43" spans="1:6" ht="79.5" thickBot="1" x14ac:dyDescent="0.3">
      <c r="A43" s="7" t="s">
        <v>479</v>
      </c>
      <c r="B43" s="6" t="s">
        <v>285</v>
      </c>
      <c r="C43" s="7" t="s">
        <v>287</v>
      </c>
      <c r="D43" s="21">
        <f>PAO!P59</f>
        <v>0</v>
      </c>
      <c r="E43" s="12">
        <f>PRESUPUESTO!K123</f>
        <v>0.95392664857571974</v>
      </c>
      <c r="F43" s="6" t="s">
        <v>340</v>
      </c>
    </row>
    <row r="44" spans="1:6" ht="34.5" thickBot="1" x14ac:dyDescent="0.3">
      <c r="A44" s="7" t="s">
        <v>479</v>
      </c>
      <c r="B44" s="6" t="s">
        <v>292</v>
      </c>
      <c r="C44" s="7" t="s">
        <v>293</v>
      </c>
      <c r="D44" s="19">
        <f>PAO!P60</f>
        <v>0.9</v>
      </c>
      <c r="E44" s="12">
        <f>PRESUPUESTO!K126</f>
        <v>0.1443076923076923</v>
      </c>
      <c r="F44" s="6" t="s">
        <v>341</v>
      </c>
    </row>
    <row r="45" spans="1:6" ht="34.5" thickBot="1" x14ac:dyDescent="0.3">
      <c r="A45" s="7" t="s">
        <v>479</v>
      </c>
      <c r="B45" s="6" t="s">
        <v>296</v>
      </c>
      <c r="C45" s="7" t="s">
        <v>297</v>
      </c>
      <c r="D45" s="19">
        <f>PAO!P61</f>
        <v>0.77</v>
      </c>
      <c r="E45" s="12">
        <f>PRESUPUESTO!K129</f>
        <v>0.59726487804878048</v>
      </c>
      <c r="F45" s="6" t="s">
        <v>342</v>
      </c>
    </row>
    <row r="46" spans="1:6" ht="34.5" thickBot="1" x14ac:dyDescent="0.3">
      <c r="A46" s="7" t="s">
        <v>479</v>
      </c>
      <c r="B46" s="6" t="s">
        <v>302</v>
      </c>
      <c r="C46" s="7" t="s">
        <v>303</v>
      </c>
      <c r="D46" s="19">
        <f>PAO!P62</f>
        <v>0.83</v>
      </c>
      <c r="E46" s="12">
        <f>PRESUPUESTO!K132</f>
        <v>0.77697309926705349</v>
      </c>
      <c r="F46" s="6" t="s">
        <v>343</v>
      </c>
    </row>
    <row r="47" spans="1:6" ht="45.75" thickBot="1" x14ac:dyDescent="0.3">
      <c r="A47" s="7" t="s">
        <v>479</v>
      </c>
      <c r="B47" s="6" t="s">
        <v>344</v>
      </c>
      <c r="C47" s="7" t="s">
        <v>309</v>
      </c>
      <c r="D47" s="19">
        <f>PAO!P63</f>
        <v>0.2</v>
      </c>
      <c r="E47" s="12">
        <f>PRESUPUESTO!K135</f>
        <v>0</v>
      </c>
      <c r="F47" s="6" t="s">
        <v>345</v>
      </c>
    </row>
    <row r="48" spans="1:6" ht="34.5" thickBot="1" x14ac:dyDescent="0.3">
      <c r="A48" s="7" t="s">
        <v>490</v>
      </c>
      <c r="B48" s="37" t="s">
        <v>400</v>
      </c>
      <c r="C48" s="38" t="s">
        <v>205</v>
      </c>
      <c r="D48" s="15">
        <f>PAO!P64</f>
        <v>0.8571428571428571</v>
      </c>
      <c r="E48" s="12">
        <f>PRESUPUESTO!K141</f>
        <v>1</v>
      </c>
      <c r="F48" s="35"/>
    </row>
    <row r="49" spans="1:6" ht="45.75" thickBot="1" x14ac:dyDescent="0.3">
      <c r="A49" s="7" t="s">
        <v>490</v>
      </c>
      <c r="B49" s="37" t="s">
        <v>401</v>
      </c>
      <c r="C49" s="38" t="s">
        <v>155</v>
      </c>
      <c r="D49" s="15">
        <f>PAO!P65</f>
        <v>1.1836734693877551</v>
      </c>
      <c r="E49" s="12">
        <f>PRESUPUESTO!K144</f>
        <v>0.99999999999999989</v>
      </c>
      <c r="F49" s="37" t="s">
        <v>402</v>
      </c>
    </row>
    <row r="50" spans="1:6" ht="34.5" thickBot="1" x14ac:dyDescent="0.3">
      <c r="A50" s="7" t="s">
        <v>490</v>
      </c>
      <c r="B50" s="37" t="s">
        <v>403</v>
      </c>
      <c r="C50" s="38" t="s">
        <v>404</v>
      </c>
      <c r="D50" s="15">
        <f>PAO!P66</f>
        <v>0.86206896551724133</v>
      </c>
      <c r="E50" s="12">
        <f>PRESUPUESTO!K147</f>
        <v>0.99731266069701552</v>
      </c>
      <c r="F50" s="35"/>
    </row>
    <row r="51" spans="1:6" ht="45.75" thickBot="1" x14ac:dyDescent="0.3">
      <c r="A51" s="7" t="s">
        <v>490</v>
      </c>
      <c r="B51" s="37" t="s">
        <v>405</v>
      </c>
      <c r="C51" s="38" t="s">
        <v>406</v>
      </c>
      <c r="D51" s="15">
        <f>PAO!P67</f>
        <v>1</v>
      </c>
      <c r="E51" s="12">
        <f>PRESUPUESTO!K150</f>
        <v>0.99502128289417702</v>
      </c>
      <c r="F51" s="35"/>
    </row>
    <row r="52" spans="1:6" ht="34.5" thickBot="1" x14ac:dyDescent="0.3">
      <c r="A52" s="7" t="s">
        <v>490</v>
      </c>
      <c r="B52" s="37" t="s">
        <v>407</v>
      </c>
      <c r="C52" s="38" t="s">
        <v>408</v>
      </c>
      <c r="D52" s="15">
        <f>PAO!P68</f>
        <v>1</v>
      </c>
      <c r="E52" s="12">
        <f>PRESUPUESTO!K153</f>
        <v>1</v>
      </c>
      <c r="F52" s="35"/>
    </row>
    <row r="53" spans="1:6" ht="23.25" thickBot="1" x14ac:dyDescent="0.3">
      <c r="A53" s="7" t="s">
        <v>490</v>
      </c>
      <c r="B53" s="37" t="s">
        <v>409</v>
      </c>
      <c r="C53" s="38" t="s">
        <v>410</v>
      </c>
      <c r="D53" s="15">
        <f>PAO!P69</f>
        <v>1</v>
      </c>
      <c r="E53" s="12">
        <f>PRESUPUESTO!K156</f>
        <v>1</v>
      </c>
      <c r="F53" s="35"/>
    </row>
    <row r="54" spans="1:6" ht="23.25" thickBot="1" x14ac:dyDescent="0.3">
      <c r="A54" s="7" t="s">
        <v>490</v>
      </c>
      <c r="B54" s="37" t="s">
        <v>411</v>
      </c>
      <c r="C54" s="38" t="s">
        <v>412</v>
      </c>
      <c r="D54" s="15">
        <f>PAO!P70</f>
        <v>0.8571428571428571</v>
      </c>
      <c r="E54" s="12">
        <f>PRESUPUESTO!K159</f>
        <v>1</v>
      </c>
      <c r="F54" s="35"/>
    </row>
    <row r="55" spans="1:6" ht="34.5" thickBot="1" x14ac:dyDescent="0.3">
      <c r="A55" s="7" t="s">
        <v>490</v>
      </c>
      <c r="B55" s="37" t="s">
        <v>413</v>
      </c>
      <c r="C55" s="38" t="s">
        <v>414</v>
      </c>
      <c r="D55" s="15">
        <f>PAO!P71</f>
        <v>0.99</v>
      </c>
      <c r="E55" s="12">
        <f>PRESUPUESTO!K162</f>
        <v>0.9152987868814435</v>
      </c>
      <c r="F55" s="35"/>
    </row>
    <row r="56" spans="1:6" ht="22.5" customHeight="1" thickBot="1" x14ac:dyDescent="0.3">
      <c r="A56" s="7" t="s">
        <v>490</v>
      </c>
      <c r="B56" s="37" t="s">
        <v>415</v>
      </c>
      <c r="C56" s="38" t="s">
        <v>416</v>
      </c>
      <c r="D56" s="15">
        <f>PAO!P72</f>
        <v>0.99</v>
      </c>
      <c r="E56" s="12">
        <f>PRESUPUESTO!K165</f>
        <v>0.9152987868814435</v>
      </c>
      <c r="F56" s="35"/>
    </row>
    <row r="57" spans="1:6" ht="27" customHeight="1" thickBot="1" x14ac:dyDescent="0.3">
      <c r="A57" s="7" t="s">
        <v>490</v>
      </c>
      <c r="B57" s="37" t="s">
        <v>417</v>
      </c>
      <c r="C57" s="38" t="s">
        <v>418</v>
      </c>
      <c r="D57" s="15">
        <f>PAO!P73</f>
        <v>1</v>
      </c>
      <c r="E57" s="12">
        <f>PRESUPUESTO!K168</f>
        <v>1</v>
      </c>
      <c r="F57" s="35"/>
    </row>
    <row r="58" spans="1:6" ht="34.5" thickBot="1" x14ac:dyDescent="0.3">
      <c r="A58" s="7" t="s">
        <v>490</v>
      </c>
      <c r="B58" s="37" t="s">
        <v>419</v>
      </c>
      <c r="C58" s="38" t="s">
        <v>420</v>
      </c>
      <c r="D58" s="15">
        <f>PAO!P76</f>
        <v>1.0258620689655173</v>
      </c>
      <c r="E58" s="12">
        <f>PRESUPUESTO!K171</f>
        <v>1</v>
      </c>
      <c r="F58" s="35"/>
    </row>
    <row r="59" spans="1:6" ht="23.25" thickBot="1" x14ac:dyDescent="0.3">
      <c r="A59" s="7" t="s">
        <v>473</v>
      </c>
      <c r="B59" s="6" t="s">
        <v>423</v>
      </c>
      <c r="C59" s="7" t="s">
        <v>424</v>
      </c>
      <c r="D59" s="12">
        <f>PAO!P77</f>
        <v>0.9538461538461539</v>
      </c>
      <c r="E59" s="12">
        <f>PRESUPUESTO!K177</f>
        <v>0.94707736936874354</v>
      </c>
      <c r="F59" s="39"/>
    </row>
    <row r="60" spans="1:6" ht="45.75" thickBot="1" x14ac:dyDescent="0.3">
      <c r="A60" s="7" t="s">
        <v>473</v>
      </c>
      <c r="B60" s="6" t="s">
        <v>434</v>
      </c>
      <c r="C60" s="7" t="s">
        <v>436</v>
      </c>
      <c r="D60" s="12">
        <f>PAO!P80</f>
        <v>0.92000000000000015</v>
      </c>
      <c r="E60" s="12">
        <f>PRESUPUESTO!K180</f>
        <v>0.94416080426173177</v>
      </c>
      <c r="F60" s="39"/>
    </row>
    <row r="61" spans="1:6" ht="34.5" thickBot="1" x14ac:dyDescent="0.3">
      <c r="A61" s="7" t="s">
        <v>473</v>
      </c>
      <c r="B61" s="6" t="s">
        <v>440</v>
      </c>
      <c r="C61" s="7" t="s">
        <v>441</v>
      </c>
      <c r="D61" s="12">
        <f>PAO!P81</f>
        <v>2</v>
      </c>
      <c r="E61" s="12">
        <f>PRESUPUESTO!K183</f>
        <v>0.96543109246948422</v>
      </c>
      <c r="F61" s="6" t="s">
        <v>475</v>
      </c>
    </row>
    <row r="62" spans="1:6" ht="34.5" thickBot="1" x14ac:dyDescent="0.3">
      <c r="A62" s="7" t="s">
        <v>473</v>
      </c>
      <c r="B62" s="6" t="s">
        <v>447</v>
      </c>
      <c r="C62" s="7" t="s">
        <v>449</v>
      </c>
      <c r="D62" s="12">
        <f>PAO!P82</f>
        <v>0.98571428571428565</v>
      </c>
      <c r="E62" s="12">
        <f>PRESUPUESTO!K186</f>
        <v>0.88895148300562243</v>
      </c>
      <c r="F62" s="6"/>
    </row>
    <row r="63" spans="1:6" ht="23.25" thickBot="1" x14ac:dyDescent="0.3">
      <c r="A63" s="7" t="s">
        <v>473</v>
      </c>
      <c r="B63" s="6" t="s">
        <v>453</v>
      </c>
      <c r="C63" s="7" t="s">
        <v>455</v>
      </c>
      <c r="D63" s="12">
        <f>PAO!P83</f>
        <v>1</v>
      </c>
      <c r="E63" s="12">
        <f>PRESUPUESTO!K189</f>
        <v>0.94082181071635973</v>
      </c>
      <c r="F63" s="39"/>
    </row>
    <row r="64" spans="1:6" ht="34.5" thickBot="1" x14ac:dyDescent="0.3">
      <c r="A64" s="7" t="s">
        <v>473</v>
      </c>
      <c r="B64" s="6" t="s">
        <v>459</v>
      </c>
      <c r="C64" s="7" t="s">
        <v>461</v>
      </c>
      <c r="D64" s="12">
        <f>PAO!P84</f>
        <v>1.0973333333333333</v>
      </c>
      <c r="E64" s="12">
        <f>PRESUPUESTO!K192</f>
        <v>0.92383013912112566</v>
      </c>
      <c r="F64" s="6" t="s">
        <v>476</v>
      </c>
    </row>
    <row r="65" spans="1:6" ht="34.5" thickBot="1" x14ac:dyDescent="0.3">
      <c r="A65" s="7" t="s">
        <v>473</v>
      </c>
      <c r="B65" s="6" t="s">
        <v>465</v>
      </c>
      <c r="C65" s="7" t="s">
        <v>466</v>
      </c>
      <c r="D65" s="12">
        <f>PAO!P85</f>
        <v>1.1428571428571428</v>
      </c>
      <c r="E65" s="12">
        <f>PRESUPUESTO!K195</f>
        <v>0.92863631786786427</v>
      </c>
      <c r="F65" s="6" t="s">
        <v>477</v>
      </c>
    </row>
    <row r="66" spans="1:6" ht="23.25" thickBot="1" x14ac:dyDescent="0.3">
      <c r="A66" s="7" t="s">
        <v>473</v>
      </c>
      <c r="B66" s="6" t="s">
        <v>469</v>
      </c>
      <c r="C66" s="7" t="s">
        <v>471</v>
      </c>
      <c r="D66" s="12">
        <f>PAO!P86</f>
        <v>1.0111111111111111</v>
      </c>
      <c r="E66" s="12">
        <f>PRESUPUESTO!K198</f>
        <v>0.89721171490598528</v>
      </c>
      <c r="F66" s="6"/>
    </row>
  </sheetData>
  <autoFilter ref="A3:F3"/>
  <mergeCells count="2">
    <mergeCell ref="A2:F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PAO</vt:lpstr>
      <vt:lpstr>PRESUPUESTO</vt:lpstr>
      <vt:lpstr>COMPARATIVO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Bolaños</dc:creator>
  <cp:lastModifiedBy>ODI</cp:lastModifiedBy>
  <dcterms:created xsi:type="dcterms:W3CDTF">2023-08-03T19:16:49Z</dcterms:created>
  <dcterms:modified xsi:type="dcterms:W3CDTF">2023-11-07T16:36:51Z</dcterms:modified>
</cp:coreProperties>
</file>