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Control_Interno\01 Control Interno\2023\Matrices Evaluación PAO-Presupuesto\"/>
    </mc:Choice>
  </mc:AlternateContent>
  <bookViews>
    <workbookView xWindow="0" yWindow="0" windowWidth="20490" windowHeight="7650"/>
  </bookViews>
  <sheets>
    <sheet name="PAO" sheetId="1" r:id="rId1"/>
    <sheet name="PRESUPUESTO" sheetId="2" r:id="rId2"/>
    <sheet name="COMPARATIVO" sheetId="3" r:id="rId3"/>
  </sheets>
  <definedNames>
    <definedName name="_xlnm._FilterDatabase" localSheetId="2" hidden="1">COMPARATIVO!$A$3:$F$65</definedName>
    <definedName name="_xlnm._FilterDatabase" localSheetId="0" hidden="1">PAO!$A$4:$T$4</definedName>
    <definedName name="_xlnm._FilterDatabase" localSheetId="1" hidden="1">PRESUPUESTO!$A$3:$K$3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1" l="1"/>
  <c r="P12" i="1"/>
  <c r="P40" i="1"/>
  <c r="E173" i="2" l="1"/>
  <c r="F173" i="2"/>
  <c r="G173" i="2"/>
  <c r="H173" i="2"/>
  <c r="I173" i="2"/>
  <c r="J173" i="2"/>
  <c r="D173" i="2"/>
  <c r="E172" i="2"/>
  <c r="F172" i="2"/>
  <c r="G172" i="2"/>
  <c r="H172" i="2"/>
  <c r="I172" i="2"/>
  <c r="J172" i="2"/>
  <c r="D172" i="2"/>
  <c r="E197" i="2" l="1"/>
  <c r="F197" i="2"/>
  <c r="G197" i="2"/>
  <c r="H197" i="2"/>
  <c r="I197" i="2"/>
  <c r="J197" i="2"/>
  <c r="D197" i="2"/>
  <c r="E196" i="2"/>
  <c r="F196" i="2"/>
  <c r="G196" i="2"/>
  <c r="H196" i="2"/>
  <c r="I196" i="2"/>
  <c r="J196" i="2"/>
  <c r="D196" i="2"/>
  <c r="G194" i="2"/>
  <c r="F194" i="2"/>
  <c r="E194" i="2"/>
  <c r="D194" i="2"/>
  <c r="E185" i="2"/>
  <c r="D185" i="2"/>
  <c r="E182" i="2"/>
  <c r="D182" i="2"/>
  <c r="E137" i="2" l="1"/>
  <c r="F137" i="2"/>
  <c r="G137" i="2"/>
  <c r="H137" i="2"/>
  <c r="I137" i="2"/>
  <c r="J137" i="2"/>
  <c r="E136" i="2"/>
  <c r="F136" i="2"/>
  <c r="G136" i="2"/>
  <c r="H136" i="2"/>
  <c r="I136" i="2"/>
  <c r="J136" i="2"/>
  <c r="D136" i="2"/>
  <c r="D131" i="2"/>
  <c r="D128" i="2"/>
  <c r="D137" i="2" s="1"/>
  <c r="D116" i="2"/>
  <c r="D61" i="3" l="1"/>
  <c r="D62" i="3"/>
  <c r="D63" i="3"/>
  <c r="D64" i="3"/>
  <c r="D65" i="3"/>
  <c r="D5" i="3"/>
  <c r="D6" i="3"/>
  <c r="D7" i="3"/>
  <c r="D9" i="3"/>
  <c r="D11" i="3"/>
  <c r="D12" i="3"/>
  <c r="D13" i="3"/>
  <c r="D14" i="3"/>
  <c r="D15" i="3"/>
  <c r="D16" i="3"/>
  <c r="D17" i="3"/>
  <c r="D18" i="3"/>
  <c r="D19" i="3"/>
  <c r="D20" i="3"/>
  <c r="D21" i="3"/>
  <c r="D23" i="3"/>
  <c r="D25" i="3"/>
  <c r="D28" i="3"/>
  <c r="D29" i="3"/>
  <c r="D32" i="3"/>
  <c r="D33" i="3"/>
  <c r="D34" i="3"/>
  <c r="D36" i="3"/>
  <c r="D37" i="3"/>
  <c r="D38" i="3"/>
  <c r="D39" i="3"/>
  <c r="D41" i="3"/>
  <c r="D42" i="3"/>
  <c r="D44" i="3"/>
  <c r="D45" i="3"/>
  <c r="D46" i="3"/>
  <c r="D47" i="3"/>
  <c r="D48" i="3"/>
  <c r="D49" i="3"/>
  <c r="D50" i="3"/>
  <c r="D52" i="3"/>
  <c r="D53" i="3"/>
  <c r="D54" i="3"/>
  <c r="D55" i="3"/>
  <c r="D56" i="3"/>
  <c r="D57" i="3"/>
  <c r="D4" i="3"/>
  <c r="H198" i="2"/>
  <c r="P24" i="1"/>
  <c r="P66" i="1"/>
  <c r="P67" i="1"/>
  <c r="P68" i="1"/>
  <c r="P64" i="1"/>
  <c r="P65" i="1"/>
  <c r="P63" i="1"/>
  <c r="D60" i="3" s="1"/>
  <c r="P60" i="1"/>
  <c r="D59" i="3" s="1"/>
  <c r="P59" i="1"/>
  <c r="D58" i="3" s="1"/>
  <c r="P57" i="1"/>
  <c r="P58" i="1"/>
  <c r="P56" i="1"/>
  <c r="P55" i="1"/>
  <c r="P54" i="1"/>
  <c r="P53" i="1"/>
  <c r="P52" i="1"/>
  <c r="D51" i="3" s="1"/>
  <c r="P51" i="1"/>
  <c r="P50" i="1"/>
  <c r="P49" i="1"/>
  <c r="P48" i="1"/>
  <c r="P47" i="1"/>
  <c r="P45" i="1"/>
  <c r="P46" i="1"/>
  <c r="P44" i="1"/>
  <c r="D43" i="3" s="1"/>
  <c r="P43" i="1"/>
  <c r="P42" i="1"/>
  <c r="P41" i="1"/>
  <c r="D40" i="3" s="1"/>
  <c r="P37" i="1"/>
  <c r="P38" i="1"/>
  <c r="P39" i="1"/>
  <c r="P36" i="1"/>
  <c r="D35" i="3" s="1"/>
  <c r="P34" i="1"/>
  <c r="P35" i="1"/>
  <c r="P31" i="1"/>
  <c r="D30" i="3" s="1"/>
  <c r="P32" i="1"/>
  <c r="D31" i="3" s="1"/>
  <c r="P33" i="1"/>
  <c r="P30" i="1"/>
  <c r="P29" i="1"/>
  <c r="P28" i="1"/>
  <c r="D27" i="3" s="1"/>
  <c r="P27" i="1"/>
  <c r="D26" i="3" s="1"/>
  <c r="P26" i="1"/>
  <c r="P25" i="1"/>
  <c r="D24" i="3" s="1"/>
  <c r="P23" i="1"/>
  <c r="D22" i="3" s="1"/>
  <c r="P22" i="1"/>
  <c r="P21" i="1"/>
  <c r="P20" i="1"/>
  <c r="P19" i="1"/>
  <c r="P17" i="1"/>
  <c r="P16" i="1"/>
  <c r="P15" i="1"/>
  <c r="P13" i="1"/>
  <c r="P14" i="1"/>
  <c r="P11" i="1"/>
  <c r="D10" i="3" s="1"/>
  <c r="P10" i="1"/>
  <c r="P9" i="1"/>
  <c r="D8" i="3" s="1"/>
  <c r="P6" i="1"/>
  <c r="P5" i="1"/>
  <c r="P7" i="1"/>
  <c r="P8" i="1"/>
  <c r="E12" i="2"/>
  <c r="E15" i="2"/>
  <c r="F15" i="2"/>
  <c r="G15" i="2"/>
  <c r="E24" i="2"/>
  <c r="E30" i="2"/>
  <c r="E33" i="2"/>
  <c r="E39" i="2"/>
  <c r="E42" i="2"/>
  <c r="F42" i="2"/>
  <c r="G42" i="2"/>
  <c r="H42" i="2"/>
  <c r="J42" i="2"/>
  <c r="E45" i="2"/>
  <c r="E48" i="2"/>
  <c r="E57" i="2"/>
  <c r="F57" i="2"/>
  <c r="G57" i="2"/>
  <c r="E60" i="2"/>
  <c r="G63" i="2"/>
  <c r="G66" i="2"/>
  <c r="E69" i="2"/>
  <c r="F69" i="2"/>
  <c r="G69" i="2"/>
  <c r="H69" i="2"/>
  <c r="E78" i="2"/>
  <c r="D78" i="2"/>
  <c r="D81" i="2"/>
  <c r="E81" i="2"/>
  <c r="E90" i="2"/>
  <c r="E96" i="2"/>
  <c r="F96" i="2"/>
  <c r="G96" i="2"/>
  <c r="H96" i="2"/>
  <c r="E99" i="2"/>
  <c r="E102" i="2"/>
  <c r="F102" i="2"/>
  <c r="G102" i="2"/>
  <c r="E111" i="2"/>
  <c r="F111" i="2"/>
  <c r="G111" i="2"/>
  <c r="E114" i="2"/>
  <c r="G114" i="2"/>
  <c r="E117" i="2"/>
  <c r="E120" i="2"/>
  <c r="H120" i="2"/>
  <c r="E126" i="2"/>
  <c r="E129" i="2"/>
  <c r="E135" i="2"/>
  <c r="F135" i="2"/>
  <c r="G135" i="2"/>
  <c r="E138" i="2"/>
  <c r="F138" i="2"/>
  <c r="G138" i="2"/>
  <c r="H138" i="2"/>
  <c r="J138" i="2"/>
  <c r="E141" i="2"/>
  <c r="F141" i="2"/>
  <c r="G141" i="2"/>
  <c r="H141" i="2"/>
  <c r="E144" i="2"/>
  <c r="F144" i="2"/>
  <c r="G144" i="2"/>
  <c r="H144" i="2"/>
  <c r="E147" i="2"/>
  <c r="F147" i="2"/>
  <c r="G147" i="2"/>
  <c r="H147" i="2"/>
  <c r="E150" i="2"/>
  <c r="F150" i="2"/>
  <c r="H150" i="2"/>
  <c r="E153" i="2"/>
  <c r="F153" i="2"/>
  <c r="G153" i="2"/>
  <c r="H153" i="2"/>
  <c r="E156" i="2"/>
  <c r="F156" i="2"/>
  <c r="G156" i="2"/>
  <c r="H156" i="2"/>
  <c r="E159" i="2"/>
  <c r="F159" i="2"/>
  <c r="G159" i="2"/>
  <c r="H159" i="2"/>
  <c r="E162" i="2"/>
  <c r="F162" i="2"/>
  <c r="H162" i="2"/>
  <c r="G171" i="2"/>
  <c r="D168" i="2"/>
  <c r="E177" i="2"/>
  <c r="F177" i="2"/>
  <c r="G177" i="2"/>
  <c r="H177" i="2"/>
  <c r="E180" i="2"/>
  <c r="G180" i="2"/>
  <c r="E183" i="2"/>
  <c r="E186" i="2"/>
  <c r="F186" i="2"/>
  <c r="E189" i="2"/>
  <c r="G189" i="2"/>
  <c r="E192" i="2"/>
  <c r="E195" i="2"/>
  <c r="F195" i="2"/>
  <c r="G195" i="2"/>
  <c r="E198" i="2"/>
  <c r="F198" i="2"/>
  <c r="G198" i="2"/>
  <c r="D198" i="2"/>
  <c r="D195" i="2"/>
  <c r="D192" i="2"/>
  <c r="D189" i="2"/>
  <c r="D186" i="2"/>
  <c r="D183" i="2"/>
  <c r="D180" i="2"/>
  <c r="D177" i="2"/>
  <c r="H174" i="2"/>
  <c r="G174" i="2"/>
  <c r="F174" i="2"/>
  <c r="E174" i="2"/>
  <c r="D174" i="2"/>
  <c r="D165" i="2"/>
  <c r="D162" i="2"/>
  <c r="D159" i="2"/>
  <c r="D156" i="2"/>
  <c r="D153" i="2"/>
  <c r="D150" i="2"/>
  <c r="D147" i="2"/>
  <c r="D144" i="2"/>
  <c r="D141" i="2"/>
  <c r="D138" i="2"/>
  <c r="D132" i="2"/>
  <c r="D129" i="2"/>
  <c r="D126" i="2"/>
  <c r="D120" i="2"/>
  <c r="D117" i="2"/>
  <c r="D114" i="2"/>
  <c r="D111" i="2"/>
  <c r="D105" i="2"/>
  <c r="D102" i="2"/>
  <c r="D99" i="2"/>
  <c r="D96" i="2"/>
  <c r="D93" i="2"/>
  <c r="D90" i="2"/>
  <c r="D87" i="2"/>
  <c r="D84" i="2"/>
  <c r="D75" i="2"/>
  <c r="D72" i="2"/>
  <c r="D69" i="2"/>
  <c r="D66" i="2"/>
  <c r="D63" i="2"/>
  <c r="D60" i="2"/>
  <c r="D57" i="2"/>
  <c r="D54" i="2"/>
  <c r="D51" i="2"/>
  <c r="D48" i="2"/>
  <c r="D45" i="2"/>
  <c r="D42" i="2"/>
  <c r="D39" i="2"/>
  <c r="D36" i="2"/>
  <c r="D33" i="2"/>
  <c r="D30" i="2"/>
  <c r="D27" i="2"/>
  <c r="D24" i="2"/>
  <c r="D21" i="2"/>
  <c r="D18" i="2"/>
  <c r="D15" i="2"/>
  <c r="D12" i="2"/>
  <c r="D9" i="2"/>
  <c r="K197" i="2"/>
  <c r="K196" i="2"/>
  <c r="K194" i="2"/>
  <c r="K193" i="2"/>
  <c r="K191" i="2"/>
  <c r="K190" i="2"/>
  <c r="K188" i="2"/>
  <c r="K187" i="2"/>
  <c r="K185" i="2"/>
  <c r="K186" i="2" s="1"/>
  <c r="E62" i="3" s="1"/>
  <c r="K184" i="2"/>
  <c r="K182" i="2"/>
  <c r="K181" i="2"/>
  <c r="K179" i="2"/>
  <c r="K178" i="2"/>
  <c r="K176" i="2"/>
  <c r="K175" i="2"/>
  <c r="K173" i="2"/>
  <c r="K172" i="2"/>
  <c r="K170" i="2"/>
  <c r="K169" i="2"/>
  <c r="K167" i="2"/>
  <c r="K166" i="2"/>
  <c r="K164" i="2"/>
  <c r="K163" i="2"/>
  <c r="K161" i="2"/>
  <c r="K160" i="2"/>
  <c r="K158" i="2"/>
  <c r="K157" i="2"/>
  <c r="K155" i="2"/>
  <c r="K154" i="2"/>
  <c r="K152" i="2"/>
  <c r="K151" i="2"/>
  <c r="K149" i="2"/>
  <c r="K148" i="2"/>
  <c r="K146" i="2"/>
  <c r="K145" i="2"/>
  <c r="K143" i="2"/>
  <c r="K142" i="2"/>
  <c r="K140" i="2"/>
  <c r="K139" i="2"/>
  <c r="K137" i="2"/>
  <c r="K136" i="2"/>
  <c r="K134" i="2"/>
  <c r="K133" i="2"/>
  <c r="K131" i="2"/>
  <c r="K130" i="2"/>
  <c r="K128" i="2"/>
  <c r="K127" i="2"/>
  <c r="K125" i="2"/>
  <c r="K124" i="2"/>
  <c r="K122" i="2"/>
  <c r="K121" i="2"/>
  <c r="K119" i="2"/>
  <c r="K118" i="2"/>
  <c r="K116" i="2"/>
  <c r="K115" i="2"/>
  <c r="K113" i="2"/>
  <c r="K114" i="2" s="1"/>
  <c r="E40" i="3" s="1"/>
  <c r="K112" i="2"/>
  <c r="K110" i="2"/>
  <c r="K109" i="2"/>
  <c r="K107" i="2"/>
  <c r="K106" i="2"/>
  <c r="K104" i="2"/>
  <c r="K103" i="2"/>
  <c r="K101" i="2"/>
  <c r="K102" i="2" s="1"/>
  <c r="E36" i="3" s="1"/>
  <c r="K100" i="2"/>
  <c r="K98" i="2"/>
  <c r="K97" i="2"/>
  <c r="K95" i="2"/>
  <c r="K94" i="2"/>
  <c r="K92" i="2"/>
  <c r="K91" i="2"/>
  <c r="K89" i="2"/>
  <c r="K88" i="2"/>
  <c r="K86" i="2"/>
  <c r="K85" i="2"/>
  <c r="K83" i="2"/>
  <c r="K82" i="2"/>
  <c r="K80" i="2"/>
  <c r="K79" i="2"/>
  <c r="K77" i="2"/>
  <c r="K76" i="2"/>
  <c r="K74" i="2"/>
  <c r="K73" i="2"/>
  <c r="K71" i="2"/>
  <c r="K70" i="2"/>
  <c r="K68" i="2"/>
  <c r="K67" i="2"/>
  <c r="K65" i="2"/>
  <c r="K64" i="2"/>
  <c r="K62" i="2"/>
  <c r="K61" i="2"/>
  <c r="K59" i="2"/>
  <c r="K58" i="2"/>
  <c r="K56" i="2"/>
  <c r="K55" i="2"/>
  <c r="K53" i="2"/>
  <c r="K52" i="2"/>
  <c r="K50" i="2"/>
  <c r="K49" i="2"/>
  <c r="K47" i="2"/>
  <c r="K46" i="2"/>
  <c r="K44" i="2"/>
  <c r="K43" i="2"/>
  <c r="K41" i="2"/>
  <c r="K40" i="2"/>
  <c r="K38" i="2"/>
  <c r="K37" i="2"/>
  <c r="K35" i="2"/>
  <c r="K34" i="2"/>
  <c r="K32" i="2"/>
  <c r="K31" i="2"/>
  <c r="K29" i="2"/>
  <c r="K28" i="2"/>
  <c r="K26" i="2"/>
  <c r="K25" i="2"/>
  <c r="K23" i="2"/>
  <c r="K24" i="2" s="1"/>
  <c r="E10" i="3" s="1"/>
  <c r="K22" i="2"/>
  <c r="K20" i="2"/>
  <c r="K19" i="2"/>
  <c r="K17" i="2"/>
  <c r="K16" i="2"/>
  <c r="K14" i="2"/>
  <c r="K13" i="2"/>
  <c r="K11" i="2"/>
  <c r="K12" i="2" s="1"/>
  <c r="E6" i="3" s="1"/>
  <c r="K10" i="2"/>
  <c r="K8" i="2"/>
  <c r="K7" i="2"/>
  <c r="D6" i="2"/>
  <c r="K5" i="2"/>
  <c r="K4" i="2"/>
  <c r="K42" i="2" l="1"/>
  <c r="E16" i="3" s="1"/>
  <c r="K39" i="2"/>
  <c r="E15" i="3" s="1"/>
  <c r="K87" i="2"/>
  <c r="E31" i="3" s="1"/>
  <c r="K135" i="2"/>
  <c r="E47" i="3" s="1"/>
  <c r="K183" i="2"/>
  <c r="E61" i="3" s="1"/>
  <c r="K21" i="2"/>
  <c r="E9" i="3" s="1"/>
  <c r="K93" i="2"/>
  <c r="E33" i="3" s="1"/>
  <c r="K129" i="2"/>
  <c r="E45" i="3" s="1"/>
  <c r="K33" i="2"/>
  <c r="E13" i="3" s="1"/>
  <c r="K153" i="2"/>
  <c r="E52" i="3" s="1"/>
  <c r="K117" i="2"/>
  <c r="E41" i="3" s="1"/>
  <c r="K165" i="2"/>
  <c r="E56" i="3" s="1"/>
  <c r="K141" i="2"/>
  <c r="E48" i="3" s="1"/>
  <c r="K6" i="2"/>
  <c r="E4" i="3" s="1"/>
  <c r="K195" i="2"/>
  <c r="E64" i="3" s="1"/>
  <c r="K9" i="2"/>
  <c r="E5" i="3" s="1"/>
  <c r="K177" i="2"/>
  <c r="E59" i="3" s="1"/>
  <c r="K198" i="2"/>
  <c r="E65" i="3" s="1"/>
  <c r="K72" i="2"/>
  <c r="E26" i="3" s="1"/>
  <c r="K96" i="2"/>
  <c r="E34" i="3" s="1"/>
  <c r="K51" i="2"/>
  <c r="E19" i="3" s="1"/>
  <c r="K75" i="2"/>
  <c r="E27" i="3" s="1"/>
  <c r="K180" i="2"/>
  <c r="E60" i="3" s="1"/>
  <c r="K18" i="2"/>
  <c r="E8" i="3" s="1"/>
  <c r="K99" i="2"/>
  <c r="E35" i="3" s="1"/>
  <c r="K111" i="2"/>
  <c r="E39" i="3" s="1"/>
  <c r="K123" i="2"/>
  <c r="E43" i="3" s="1"/>
  <c r="K192" i="2"/>
  <c r="E63" i="3" s="1"/>
  <c r="K27" i="2"/>
  <c r="E11" i="3" s="1"/>
  <c r="K120" i="2"/>
  <c r="E42" i="3" s="1"/>
  <c r="K63" i="2"/>
  <c r="E23" i="3" s="1"/>
  <c r="K144" i="2"/>
  <c r="E49" i="3" s="1"/>
  <c r="K54" i="2"/>
  <c r="E20" i="3" s="1"/>
  <c r="K66" i="2"/>
  <c r="E24" i="3" s="1"/>
  <c r="K147" i="2"/>
  <c r="E50" i="3" s="1"/>
  <c r="K171" i="2"/>
  <c r="E58" i="3" s="1"/>
  <c r="K60" i="2"/>
  <c r="E22" i="3" s="1"/>
  <c r="K15" i="2"/>
  <c r="E7" i="3" s="1"/>
  <c r="K45" i="2"/>
  <c r="E17" i="3" s="1"/>
  <c r="K69" i="2"/>
  <c r="E25" i="3" s="1"/>
  <c r="K81" i="2"/>
  <c r="E29" i="3" s="1"/>
  <c r="K174" i="2"/>
  <c r="K48" i="2"/>
  <c r="E18" i="3" s="1"/>
  <c r="K108" i="2"/>
  <c r="E38" i="3" s="1"/>
  <c r="K189" i="2"/>
  <c r="K138" i="2"/>
  <c r="K132" i="2"/>
  <c r="E46" i="3" s="1"/>
  <c r="K126" i="2"/>
  <c r="E44" i="3" s="1"/>
  <c r="K105" i="2"/>
  <c r="E37" i="3" s="1"/>
  <c r="K90" i="2"/>
  <c r="E32" i="3" s="1"/>
  <c r="K84" i="2"/>
  <c r="E30" i="3" s="1"/>
  <c r="K78" i="2"/>
  <c r="E28" i="3" s="1"/>
  <c r="K57" i="2"/>
  <c r="E21" i="3" s="1"/>
  <c r="K36" i="2"/>
  <c r="E14" i="3" s="1"/>
  <c r="K30" i="2"/>
  <c r="E12" i="3" s="1"/>
  <c r="K159" i="2"/>
  <c r="E54" i="3" s="1"/>
  <c r="K156" i="2"/>
  <c r="E53" i="3" s="1"/>
  <c r="K168" i="2"/>
  <c r="E57" i="3" s="1"/>
  <c r="K162" i="2"/>
  <c r="E55" i="3" s="1"/>
  <c r="K150" i="2"/>
  <c r="E51" i="3" s="1"/>
</calcChain>
</file>

<file path=xl/sharedStrings.xml><?xml version="1.0" encoding="utf-8"?>
<sst xmlns="http://schemas.openxmlformats.org/spreadsheetml/2006/main" count="1537" uniqueCount="473">
  <si>
    <t>UNIDAD DE MEDIDA</t>
  </si>
  <si>
    <t>META</t>
  </si>
  <si>
    <t>PRODUCTO</t>
  </si>
  <si>
    <t>PROGRAMACIÓN</t>
  </si>
  <si>
    <t>% DE CUMPLIMIENTO</t>
  </si>
  <si>
    <t>MEDIDA CORRECTIVA</t>
  </si>
  <si>
    <t>RESPONSABLE</t>
  </si>
  <si>
    <t>I SEM</t>
  </si>
  <si>
    <t>II SEM</t>
  </si>
  <si>
    <t xml:space="preserve">I SEM </t>
  </si>
  <si>
    <t xml:space="preserve">II SEM </t>
  </si>
  <si>
    <t>PROGRAMA</t>
  </si>
  <si>
    <t>POLÍTICAS</t>
  </si>
  <si>
    <t>INIDCADOR</t>
  </si>
  <si>
    <t>PROGRAMACIÓN ALCANZADA</t>
  </si>
  <si>
    <t>Objetivo operativo</t>
  </si>
  <si>
    <t>Código de la meta</t>
  </si>
  <si>
    <t xml:space="preserve">% de cumplimiento de la meta </t>
  </si>
  <si>
    <t>% de ejecución presupuestaria</t>
  </si>
  <si>
    <t xml:space="preserve">Observaciones </t>
  </si>
  <si>
    <t>Meta</t>
  </si>
  <si>
    <t>Presupuesto</t>
  </si>
  <si>
    <t>Remuneraciones</t>
  </si>
  <si>
    <t>Servicios</t>
  </si>
  <si>
    <t>Materiales y suministros</t>
  </si>
  <si>
    <t>Bienes duraderos</t>
  </si>
  <si>
    <t>Transferencias corrientes</t>
  </si>
  <si>
    <t>Transferencias capitales</t>
  </si>
  <si>
    <t>Cuentas especiales</t>
  </si>
  <si>
    <t>Total presupuesto</t>
  </si>
  <si>
    <t>Programa</t>
  </si>
  <si>
    <t>DESCRIPCIÓN</t>
  </si>
  <si>
    <t>BENEFICIARIO</t>
  </si>
  <si>
    <t>TIPO</t>
  </si>
  <si>
    <t>OBJETIVOS ESTRATÉGICOS</t>
  </si>
  <si>
    <t>OBJETIVO OPERATIVO</t>
  </si>
  <si>
    <t>CÓDIGO DE META</t>
  </si>
  <si>
    <t>DESVIACIÓN</t>
  </si>
  <si>
    <t>OBSERVACIÓN</t>
  </si>
  <si>
    <t>Evaluación Anual del Plan Anual Operativo 2018</t>
  </si>
  <si>
    <t xml:space="preserve"> Vinculación Anual del Plan-Presupuesto 2018</t>
  </si>
  <si>
    <t>15,9,12</t>
  </si>
  <si>
    <t>4.2</t>
  </si>
  <si>
    <t xml:space="preserve">1.1 Contar con un modelo de Regionalización Interuniversitario </t>
  </si>
  <si>
    <t>Modelo de Regionalización Interuniversitario elaborado</t>
  </si>
  <si>
    <t>Porcentaje</t>
  </si>
  <si>
    <t>1.1.1</t>
  </si>
  <si>
    <t xml:space="preserve">Modelo de Regionalización Universitaria </t>
  </si>
  <si>
    <t>CONARE, Universidades Públicas, Sociedad Civil</t>
  </si>
  <si>
    <t xml:space="preserve">Final </t>
  </si>
  <si>
    <t xml:space="preserve">Dirección </t>
  </si>
  <si>
    <t>12,16,17</t>
  </si>
  <si>
    <t>1.2 Implementar las acciones para la Integración de las instancias de CONARE</t>
  </si>
  <si>
    <t>Porcentaje de acciones de integración ejecutadas</t>
  </si>
  <si>
    <t>1.2.1</t>
  </si>
  <si>
    <t>Acciones de Integración Instancias CONARE</t>
  </si>
  <si>
    <t>CONARE, Sociedad Civil</t>
  </si>
  <si>
    <t>3.2</t>
  </si>
  <si>
    <t>1.3 Implementar el plan de comunicación institucional</t>
  </si>
  <si>
    <t xml:space="preserve">Porcentaje de avance en la implementación del plan de comunicación </t>
  </si>
  <si>
    <t>1.3.1</t>
  </si>
  <si>
    <t>Plan de comunicación implementado</t>
  </si>
  <si>
    <t>CONARE, Universidades y opinión pública</t>
  </si>
  <si>
    <t>Final</t>
  </si>
  <si>
    <t>11,15 y 16</t>
  </si>
  <si>
    <t>1.4 Lograr la ejecución del Plan de Trabajo de la Auditoría Interna</t>
  </si>
  <si>
    <t>Porcentaje del trabajos de Auditoría ejecutados</t>
  </si>
  <si>
    <t>1.4.1</t>
  </si>
  <si>
    <t>Trabajos de Auditoría Terminados</t>
  </si>
  <si>
    <t>Instancias Auditadas y CONARE</t>
  </si>
  <si>
    <t>Auditoría Interna</t>
  </si>
  <si>
    <t>1.5 Incrementar el porcentaje de recomendaciones implementadas</t>
  </si>
  <si>
    <t>Porcentaje de recomendaciones implementadas</t>
  </si>
  <si>
    <t>1.5.1</t>
  </si>
  <si>
    <t>Recomendaciones implementadas</t>
  </si>
  <si>
    <t>2, 11</t>
  </si>
  <si>
    <t>1.3</t>
  </si>
  <si>
    <t>1.6 Desarrollar investigaciones en temas de personas graduadas universitarias.</t>
  </si>
  <si>
    <t>Cantidad de investigaciones realizadas</t>
  </si>
  <si>
    <t>Cantidad</t>
  </si>
  <si>
    <t>1.6.1</t>
  </si>
  <si>
    <t>Estudio de poblaciones graduadas 2000-2014. Estudio de perfil de graduado de posgrado 2017.</t>
  </si>
  <si>
    <t>Dependencias del Conare</t>
  </si>
  <si>
    <t>CONARE</t>
  </si>
  <si>
    <t>Para el 2018, se avanzó en la homologación de la base de datos para el estudio de poblaciones para el año 2017,  además, el documento de perfil de posgrado tiene completos los procesamientos y un avance en la redacción, sin embargo,  no fue posible finalizarlos, debido a que se atendieron otras actividades no programadas como: documento de artículos del OLaP. Personas graduadas en el periodo 2011-2013 de las universidades costarricenses: un análisis desde distintas perspectivas y el catálogo de carreras. en el 2019.</t>
  </si>
  <si>
    <t>Se traslada para el 2019 finalizar la homologación de la base de datos de personas graduadas del 2017 y finalizar la redacción del documento de perfil de posgrado.</t>
  </si>
  <si>
    <t>Jefatura División de Planificación Interuniversitaria</t>
  </si>
  <si>
    <t>1.7 Divulgar los resultados de los estudios del OLaP</t>
  </si>
  <si>
    <t>Cantidad de actividades de difusión realizadas</t>
  </si>
  <si>
    <t>1.7.1</t>
  </si>
  <si>
    <t>Actividades de Divulgación.</t>
  </si>
  <si>
    <t>CONARE Universidades Investigadores Orientadores Sociedad en general</t>
  </si>
  <si>
    <t>11, 13 y 14</t>
  </si>
  <si>
    <t>1.1 y 1.4</t>
  </si>
  <si>
    <t>1.8 Estandarizar la información del Sistema de Educación Superior Universitario Estatal</t>
  </si>
  <si>
    <t>Porcentaje de Indicadores estandarizados</t>
  </si>
  <si>
    <t>1.8.1</t>
  </si>
  <si>
    <t>Indicadores de Talento Humano, Becas y Seguimiento de  Planes</t>
  </si>
  <si>
    <t xml:space="preserve">La desviación en el cumplimiento de meta se debe a que los indicadores de becas para el 2018 no se elaboraron, debido a que los resultados de los años 2016-2017 forman parte de un informe que está en proceso de análisis por parte de la Jefatura de la División, para posterior envío a la Dirección de OPES y toma de decisiones con respecto a este producto. </t>
  </si>
  <si>
    <t>Dar seguimiento al envío del documento y observaciones del informe por parte de la Dirección de OPES y las medidas recomendadas, para completar los indicadores de becas a partir del 2018.</t>
  </si>
  <si>
    <t>Adicionalmente, se finalizaron los informes de seguimiento del PLANES y el acuerdo de financiamiento del FEES. Cabe destacar,  que se encuentra estandarizada la información de indicadores de Talento Humano.</t>
  </si>
  <si>
    <t>11, 12, 14</t>
  </si>
  <si>
    <t>1.4</t>
  </si>
  <si>
    <t>1.9 Implementar el sistema de información para la atención de los compromisos producto del acuerdo del FEES</t>
  </si>
  <si>
    <t>Porcentaje de avance en la implementación de sistemas</t>
  </si>
  <si>
    <t>1.9.1</t>
  </si>
  <si>
    <t xml:space="preserve">Sistema de información para atender compromisos producto del acuerdo del FEES </t>
  </si>
  <si>
    <t>División de Planificación Interuniversitaria</t>
  </si>
  <si>
    <t>1.10 Desarrollar la I etapa de la plataforma del OLaP</t>
  </si>
  <si>
    <t>Porcentaje de avance en la desarrollo de sistemas</t>
  </si>
  <si>
    <t>1.10.1</t>
  </si>
  <si>
    <t>Plataforna de la OLaP</t>
  </si>
  <si>
    <t>1,10,13</t>
  </si>
  <si>
    <t>1.11 Cumplir las acciones de asesoría , paoyo técnico, investigativoy de secretaría técnicaa las diferentes comisiones interuniversitarias, entidades públicas y privadas.</t>
  </si>
  <si>
    <t>Porcentaje de acciones ejecutadas</t>
  </si>
  <si>
    <t>1.11.1</t>
  </si>
  <si>
    <t>Servicios de asesoría, apoyo técnico, investigativo y de secretaría técnica</t>
  </si>
  <si>
    <t>Sistema Interunivesitario  Estatal, Sociedad en general</t>
  </si>
  <si>
    <t>1.12 Contar con investigaciones  académicas  que aporten información a la educación superior  universitaria para la toma de decisiones</t>
  </si>
  <si>
    <t>Cantidad de Investigaciones</t>
  </si>
  <si>
    <t>1.12.1</t>
  </si>
  <si>
    <t>Universidades y Sociedad en genera</t>
  </si>
  <si>
    <t>Intermedio</t>
  </si>
  <si>
    <t>Se presentó un retraso en la remisión de información  por parte de las universidades sobre los graduados en Turismo, lo que provocó un atraso en el proceso de aplicación de encuestas.</t>
  </si>
  <si>
    <t>División Académica</t>
  </si>
  <si>
    <t>2.2</t>
  </si>
  <si>
    <t>1.13 Lograr la ejecución de los recursos del fondo del sistema administrados en el CONARE</t>
  </si>
  <si>
    <t>Porcentaje de Ejecución Presupuestaria</t>
  </si>
  <si>
    <t>1.13.1</t>
  </si>
  <si>
    <t>Ejecución presupuestaria</t>
  </si>
  <si>
    <t>Sistema Interunivesitario  Estatal</t>
  </si>
  <si>
    <t>final</t>
  </si>
  <si>
    <t>Optimizar los tiempos para las contrataciones previstas.</t>
  </si>
  <si>
    <t>ATIC</t>
  </si>
  <si>
    <t>Área de Desarrollo Institucional</t>
  </si>
  <si>
    <t>2,5,8</t>
  </si>
  <si>
    <t>1.14 Cumplir con las acciones de coordinación en proyectos de interés a entes públicos y privados nacionales e internacionales</t>
  </si>
  <si>
    <t>1.14.1</t>
  </si>
  <si>
    <t xml:space="preserve">Acciones de coordinación, seguimiento, apoyo, técnico y de secretería técnica </t>
  </si>
  <si>
    <t>14,15,16</t>
  </si>
  <si>
    <t>1.15 Implementar acciones para cumplir con la declaratoria 2018 “Universidades Públicas por la Autonomía, Regionalización y los Derechos Humanos”</t>
  </si>
  <si>
    <t>Porcentaje de informes elaborados</t>
  </si>
  <si>
    <t>1.15.1</t>
  </si>
  <si>
    <t>Acciones ejecutadas en el marco de la declaratoria</t>
  </si>
  <si>
    <t xml:space="preserve">División de Coordinación </t>
  </si>
  <si>
    <t>14, 15, 16</t>
  </si>
  <si>
    <t>1.2</t>
  </si>
  <si>
    <t>1.16 Implementar la I etapa del  modelo de articulación e integracióin interuniversitaria</t>
  </si>
  <si>
    <t>Porcentaje de avance del modelo de articulación e integración internuniversitario.</t>
  </si>
  <si>
    <t>1.16.1</t>
  </si>
  <si>
    <t>Modelo de articulación e integración interuniversitaria</t>
  </si>
  <si>
    <t>3.5</t>
  </si>
  <si>
    <t xml:space="preserve">1.17 Implementar el Plan Específico de Tecnologías de Información y comunicación </t>
  </si>
  <si>
    <t>Porcentaje de acciones implementadas</t>
  </si>
  <si>
    <t>1.17.1</t>
  </si>
  <si>
    <t>Acciones implementadas del PETIC</t>
  </si>
  <si>
    <t xml:space="preserve">El proceso de revisión del PETIC y la aplicación de los ajustes solicitados por el Comité Gerencial de TI se extendió más de lo previsto lo que incidió en la implementación de algunas acciones estratégicas previstas. </t>
  </si>
  <si>
    <t>Las acciones que no se lograron implementar serán abordadas en el 2019, junto con las programadas para ese año.</t>
  </si>
  <si>
    <t>El proceso de revisión del PETIC concluyó en el mes de Agosto. El PETIC fue aprobado por la Administración Superior en el mes de septiembre. Durante último trimestre del año se realizaron algunas actividades prioritarias del plan de acción del PETIC.</t>
  </si>
  <si>
    <t>1.18 Mejorar la infraestructura tecnológica para la prestación de servicios de TIC</t>
  </si>
  <si>
    <t>Inversión en TI</t>
  </si>
  <si>
    <t>1.18.1</t>
  </si>
  <si>
    <t>Proyectos e iniciativas para la prestación de servicios</t>
  </si>
  <si>
    <t>Elaborar y poner en práctica el procedimiento para sustitución y reemplazo de equipo de cómputo de usuario final que regule la compra y/o arrendamiento de computadoras.</t>
  </si>
  <si>
    <t xml:space="preserve"> Para el 2019 el CGTI recomendó mantener el esquema de compra de equipo de usuario final.</t>
  </si>
  <si>
    <t>1.19 Diseñar  la arquitectura de la información del Conare</t>
  </si>
  <si>
    <t>Arquitectura diseñada</t>
  </si>
  <si>
    <t>1.19.1</t>
  </si>
  <si>
    <t>Arquitectura de información del Conare</t>
  </si>
  <si>
    <t>1.20 Mantener la disponibilidad de servicios TIC de misión crítica</t>
  </si>
  <si>
    <t>Disponibilidad de servicios</t>
  </si>
  <si>
    <t>1.20.1</t>
  </si>
  <si>
    <t xml:space="preserve">Servicios TIC de misión crítica estable, disponibles y accesibles </t>
  </si>
  <si>
    <t>3.1</t>
  </si>
  <si>
    <t xml:space="preserve">1.21 Implementar el modelo de virtualización de servicios de TIC </t>
  </si>
  <si>
    <t>Porcentaje de avance en la implementación del modelo de virtualización de servicios de TIC</t>
  </si>
  <si>
    <t>1.21.1</t>
  </si>
  <si>
    <t>Modelo de virtualización de servicios TIC implementado</t>
  </si>
  <si>
    <t>4, 15</t>
  </si>
  <si>
    <t>1.22 Cumplir con las acciones,ordinarias, gestión administrativa, mejora continua y rendición de cuentas</t>
  </si>
  <si>
    <t>1.22.1</t>
  </si>
  <si>
    <t>Accciones Ejecutadas</t>
  </si>
  <si>
    <t>2.1</t>
  </si>
  <si>
    <t>1.23 Contar con estudios en temáticas de financiamiento de la Educación Superior Estatal</t>
  </si>
  <si>
    <t xml:space="preserve">Cantidad de Estudios sobre Financiamiento </t>
  </si>
  <si>
    <t>1.23.1</t>
  </si>
  <si>
    <t>Se efectuó un cambio en la priorización de las actividades del Área.</t>
  </si>
  <si>
    <t>1.24  Sistematizar la información histórica de los proyectos del Fondo del Sistema</t>
  </si>
  <si>
    <t>Porcentaje de avance en el desarrollo de la propuesta</t>
  </si>
  <si>
    <t>1.24.1</t>
  </si>
  <si>
    <t>Documento de Sistematización</t>
  </si>
  <si>
    <t>Conare, Universidades</t>
  </si>
  <si>
    <t>1.25 Gestionar la contratación de la  I Etapa del Sistema Automatizado del Fondo del Sistema</t>
  </si>
  <si>
    <t>Porcentaje de avance en la implementacion de sistemas</t>
  </si>
  <si>
    <t>1.25.1</t>
  </si>
  <si>
    <t>I Etapa del Sistema Automatizado Implementada</t>
  </si>
  <si>
    <t xml:space="preserve">Conare, Universidades </t>
  </si>
  <si>
    <t>Revisar los requerimientos para prescindir de algunos  y poder ajustarse al presupuesto del mercado.</t>
  </si>
  <si>
    <t>1.26 Implementar el sistema automatizado para la gestión de procesos de control interno institucional</t>
  </si>
  <si>
    <t>Porcentaje de avance en la implementación del sistema automatizado</t>
  </si>
  <si>
    <t>1.26.1</t>
  </si>
  <si>
    <t>Sistema automatizado implementado</t>
  </si>
  <si>
    <t>1.27 Diseñar  el plan de mejora de los componentes del sistema de control interno institucional</t>
  </si>
  <si>
    <t>Porcentaje de avance en el diseño del plan de mejora del sistema de control interno institucional</t>
  </si>
  <si>
    <t>1.27.1</t>
  </si>
  <si>
    <t>Plan de mejora diseñado</t>
  </si>
  <si>
    <t>1.28 Diseñar un programa de sensibilización y capacitación de control interno institucional</t>
  </si>
  <si>
    <t xml:space="preserve">Porcentaje de avance en el programa de sensiblización y capacitación de control interno </t>
  </si>
  <si>
    <t>1.28.1</t>
  </si>
  <si>
    <t>Programa de sensibilización y capacitación definido</t>
  </si>
  <si>
    <t>11,15,16</t>
  </si>
  <si>
    <t>1.29 Implementar las actividades definidas en la Estrategia de Ética Institucional para el 2018</t>
  </si>
  <si>
    <t>Porcentaje de actividades ejecutadas</t>
  </si>
  <si>
    <t>1.29.1</t>
  </si>
  <si>
    <t>Actividades ejecutadas de la Estrategia de Ética Institucional</t>
  </si>
  <si>
    <t>Conare</t>
  </si>
  <si>
    <t>1.30 Crear un modelo de evaluación de servicios para el Conare</t>
  </si>
  <si>
    <t xml:space="preserve">Modelo de evaluación de servicios </t>
  </si>
  <si>
    <t>1.30.1</t>
  </si>
  <si>
    <t>Modelo de evaluación de servicios aprobado</t>
  </si>
  <si>
    <t xml:space="preserve">1.31 Cumplir con los servicios de apoyo logístico y administrativos institucionales. </t>
  </si>
  <si>
    <t>1.31.1</t>
  </si>
  <si>
    <t xml:space="preserve">Acciones administrativas ejecutadas </t>
  </si>
  <si>
    <t>Oficina Administrativa</t>
  </si>
  <si>
    <t>1.32 Lograr el galardón de Bandera Azul Ecológica en cambio climático</t>
  </si>
  <si>
    <t>Porcentaje de cumplimiento de requerimientos técnicos</t>
  </si>
  <si>
    <t>1.32.1</t>
  </si>
  <si>
    <t>Bandera Azul Ecológica</t>
  </si>
  <si>
    <t xml:space="preserve">No fue posible concluir el proceso para lograr el galardón  Bandera Azul Ecológica, ya que quedó pendiente completar la información del diagnóstico, la cual esta actualmente en construcción, además se debe efectuar la verificación  de la información suministrada en el diagnóstico y por último recibir los resultados del programa Bandera Azul Ecológica (PBAE) con la resolución definitiva de si se cumple con los requerimientos para obtener dicho galardón. </t>
  </si>
  <si>
    <t>Dar seguimiento a la información del PGAI 2017 por parte de la Comisión de Gestión Ambiental para continuar con el informe de diagnósitco.</t>
  </si>
  <si>
    <t>Comisión de Gestión Ambiental</t>
  </si>
  <si>
    <t>1.33 Lograr la ejecución de los recursos asignados a la actividad contractual y la logística institucional</t>
  </si>
  <si>
    <t>Porcentaje de ejecución presupuestaria</t>
  </si>
  <si>
    <t>1.33.1</t>
  </si>
  <si>
    <t>Proveeduría Institucional</t>
  </si>
  <si>
    <t>1.34 Implementar la I etapa del modelo de compras sustentables para el CONARE</t>
  </si>
  <si>
    <t>Porcentaje de avance en la implementación de la I etapa del modelo de compras sustentables</t>
  </si>
  <si>
    <t>1.34.1</t>
  </si>
  <si>
    <t>Modelo de compras sustentables (I Etapa)</t>
  </si>
  <si>
    <t>Dependencias del CONARE</t>
  </si>
  <si>
    <t>1.35 Gestionar compras electrónicas mediante la plataforma SICOP-Merlink</t>
  </si>
  <si>
    <t xml:space="preserve">Porcentaje de compras electrónicas </t>
  </si>
  <si>
    <t>1.35.1</t>
  </si>
  <si>
    <t xml:space="preserve">Compras electrónicas </t>
  </si>
  <si>
    <t xml:space="preserve">1.36 Contar con equipos e instalaciones  en buen estado de  mantenimiento  </t>
  </si>
  <si>
    <t>Porcentaje de cumplimiento del mantenimiento preventivo semestral</t>
  </si>
  <si>
    <t>1.36.1</t>
  </si>
  <si>
    <t>Mantenimiento preventivo y correctivo</t>
  </si>
  <si>
    <t>Mantenimento Institucional</t>
  </si>
  <si>
    <t>1.37 Implementar proyectos de mejora en las instalaciones del CONARE</t>
  </si>
  <si>
    <t>Porcentaje de avance en la ejecución de los proyectos</t>
  </si>
  <si>
    <t>1.37.1</t>
  </si>
  <si>
    <t>Proyectos implementados</t>
  </si>
  <si>
    <t xml:space="preserve">El proyecto de taller de mantenimiento se encuentra en ejecución, se efectuó el diseño y se están tramitando los permisos de construcción ante el colegio de ingenieros, se prevee que en el 2019 se concluya el proyecto.el proyecto de instalación del Totem no se llevo a cabo por políticas de contención del gasto. </t>
  </si>
  <si>
    <t>3.3</t>
  </si>
  <si>
    <t>1.38 Implementar los Subsistemas de Gestión del Talento Humano</t>
  </si>
  <si>
    <t>Porcentaje de subsistemas implementados</t>
  </si>
  <si>
    <t>1.38.1</t>
  </si>
  <si>
    <t xml:space="preserve"> </t>
  </si>
  <si>
    <t>Departamento de Gestión de Talento Humano</t>
  </si>
  <si>
    <t>1.39 Lograr la ejecución del Plan de trabajo del DGTH</t>
  </si>
  <si>
    <t>Porcentaje de ejecución del plan de trabajo</t>
  </si>
  <si>
    <t>1.39.1</t>
  </si>
  <si>
    <t>Plan de Trabajo ejecutado</t>
  </si>
  <si>
    <t xml:space="preserve">CONARE </t>
  </si>
  <si>
    <t>9, 15</t>
  </si>
  <si>
    <t>1.40 Incrementar la satisfacción del usuario interno sobre los servicios de la Biblioteca</t>
  </si>
  <si>
    <t>Porcentaje de incremento de satisfacción de usuario</t>
  </si>
  <si>
    <t>1.40.1</t>
  </si>
  <si>
    <t>Usuario satisfecho</t>
  </si>
  <si>
    <t>Usuarios Internos</t>
  </si>
  <si>
    <t>Biblioteca</t>
  </si>
  <si>
    <t xml:space="preserve">1.41 Implementar el repositorio institucional </t>
  </si>
  <si>
    <t>% de avance de implementación del repositorio</t>
  </si>
  <si>
    <t>1.41.1</t>
  </si>
  <si>
    <t>Repositorio activo</t>
  </si>
  <si>
    <t>1.42 Lograr el resguardo de la memoria institucional del CONARE</t>
  </si>
  <si>
    <t>Transferencias documentales resguardadas</t>
  </si>
  <si>
    <t>1.42.1</t>
  </si>
  <si>
    <t>Memoria Institucional Resguardada</t>
  </si>
  <si>
    <t>Archivo</t>
  </si>
  <si>
    <t>1.43 Implementar el plan piloto del Sistema de Gestión Electrónica de documentos</t>
  </si>
  <si>
    <t>Porcentaje de avance en la implementación del Plan Piloto del SiGEDO</t>
  </si>
  <si>
    <t>1.43.1</t>
  </si>
  <si>
    <t>Plan piloto implementado</t>
  </si>
  <si>
    <t>1.44 Lograr la ejecución de las actividades propuestas por la Comisión de Salud Ocupacional del Conare para el 2018</t>
  </si>
  <si>
    <t>1.44.1</t>
  </si>
  <si>
    <t>Actividades ejecutadas</t>
  </si>
  <si>
    <t>Comisión de Salud Ocupacional</t>
  </si>
  <si>
    <t>Presupuestado</t>
  </si>
  <si>
    <t>Ejecutado</t>
  </si>
  <si>
    <t>% Ejecucion</t>
  </si>
  <si>
    <t xml:space="preserve">La diferencia entre el cumplimiento de la meta y la ejecución presupuestaria se debe a que en la última modificación presupuestaria se reforzó la partida de publicidad, con el fin de prevenir la atención de acciones de información en virtud de la coyuntura pública sobre la educación superior estatal, sin embargo no fue necesario utilizar la totalidad de estos recursos. </t>
  </si>
  <si>
    <t xml:space="preserve">El estudio de poblaciones para el año 2017 y el documento de perfil de posgrado  no fue posible finalizarlos, debido a que se atendieron otras actividades no programadas como: documento de artículos del OLaP. Personas graduadas en el periodo 2011-2013 de las universidades costarricenses: un análisis desde distintas perspectivas y el catálogo de carreras en el 2019. Con respecto a la ejecución presupuestaria, en la partida de remuneraciones se generaron ahorros, debido a que los períodos de los nombramientos en algunas de las plazas fueron inferiores a lo estimado. </t>
  </si>
  <si>
    <t xml:space="preserve">Se generaron ahorros en la ejecución de los recursos presupuestarios estimados para atender esta meta, debido a que se tomó como base un sistema de información existente y sólo fue necesario agregar un módulo para atender lo planteado en esta meta. </t>
  </si>
  <si>
    <t xml:space="preserve">La diferencia entre el cumplimiento de la meta y la ejecución presupuestaria se debe a que el costo de la contratación resultó menor al estimado en el presupuesto inicial.  </t>
  </si>
  <si>
    <t xml:space="preserve">La diferencia entre el cumplimiento de la meta y la ejecución presupuestaria se debe a que algunas actividades de divulgación en los temas previstos en la declaratoria 2018 se atendieron con los recursos presupuestarios del Plan de Comunicación Institucional.  </t>
  </si>
  <si>
    <t>El proceso de revisión del PETIC y la aplicación de los ajustes solicitados por el Comité Gerencial de TI se extendió más de lo previsto lo que incidió en la implementación de algunas acciones estratégicas establecidas. La ejecución presupuestaria corresponde a remuneraciones del personal que efectuó los ajustes y correcciones al documento e implementación de algunas iniciativas estratégicas del PETIC.</t>
  </si>
  <si>
    <t>Por recomendación del Comité Gerencial de TI (CGTI) no se ejecutó el contrato de  arrendamiento de equipo de cómputo para usuario final, al sugerir no incursionar en este modelo hasta no elaborar el procedimiento para el reemplazo y sustitución de equipo, afectando   la ejecución presupuestaria asociada a esta.</t>
  </si>
  <si>
    <t>La diferencia entre el cumplimiento de la meta y la ejecución presupuestaria se debe a que no fue posible cancelar durante el 2018 la contratación para la configuración y puesta en marcha del Directorio Activo.</t>
  </si>
  <si>
    <t>El funcionario encargado de la meta solicitó un permiso sin goce de salario por tanto, las actividades sustantivas y ordinarias tuvieron que redistribuirse entre el personal actual, lo que generó un ahorro en la partida de remuneraciones y que la meta no se completara.</t>
  </si>
  <si>
    <t xml:space="preserve">El proceso de levantamiento de requerimientos se completó al igual que la licitación abreviada. Sin embargo, la contratación se declaró desierta,  por lo tanto los recursos destinados a esta contratación no se ejecutaron. </t>
  </si>
  <si>
    <t>Se presentaron retrasos por parte de la empresa contratada en el proceso de desarrollo de los requerimientos específicos, lo que imposibilitó la puesta en marcha del sistema y que no se lograra ejecutar el 100% de los recursos asignados a este.</t>
  </si>
  <si>
    <t xml:space="preserve">La funcionaria responsable de la meta solicitó un permiso sin goce de salario lo que generó un ahorro en la partida de remuneraciones. </t>
  </si>
  <si>
    <t xml:space="preserve">Se generaron ahorros en las partidas presupuestarias correspondientes al pago de los servicios básicos y los seguros de los activos institucionales, además no se ejecutaron parte de los recursos previstos para el pago de eventuales liquidaciones laborales debido a que algunos funcionarios no concretaron el proceso de jubilación. </t>
  </si>
  <si>
    <t xml:space="preserve">No fue posible concluir el proceso para lograr el galardón  Bandera Azul Ecológica, ya que quedó pendiente completar la información del diagnóstico, la cual esta actualmente en construcción, además se debe efectuar la verificación  de la información suministrada en el diagnóstico y por último recibir los resultados del programa Bandera Azul Ecológica (PBAE) con la resolución definitiva de si se cumple con los requerimientos para obtener dicho galardón. La ejecución presupuestaria de esta meta, corresponde a la dedicación del personal asignado al proceso. </t>
  </si>
  <si>
    <t xml:space="preserve">La diferencia entre el cumplimiento de la meta y la ejecución presupuestaria se debe a que se presentó un ahorro en el costo de la mensualidad por parte del proveedor de esta plataforma, debido al volumen de transacciones realizadas. </t>
  </si>
  <si>
    <t xml:space="preserve">La diferencia entre el cumplimiento de la meta y la ejecución presupuestaria se debe a que al realizar los mantenimientos preventivos de los equipos en forma periódica, se genera una disminución en los mantenimientos correctivos y por lo tanto no fue necesario la ejecución de algunos recursos asociados a estos. </t>
  </si>
  <si>
    <t xml:space="preserve">El proyecto de construcción del taller de mantenimiento se encuentra en proceso, por lo que parte de los recursos asignados se ejecutarán el próximo año. Por otra parte, el proyecto mejora perimetral del edificio  no se llevo a cabo por políticas de contención del gasto. </t>
  </si>
  <si>
    <t xml:space="preserve">La diferencia entre el cumplimiento de la meta y la ejecución presupuestaria se debe a que algunos de los servicios que se preveen en esta meta (médicos y jurídicos) son por demanda de los funcionarios o necesidades de las autoridades institucionales, por lo que no fue necesario la ejecución de la totalidad de los recursos previstos. </t>
  </si>
  <si>
    <t>La diferencia entre las dos variables se debe a que se logró obtener con el proveedor un mejor precio en la impresión de los materiales de difusión propuestos (Banners y planificadores).</t>
  </si>
  <si>
    <t>La diferencia entre las dos variables se debe a que se realizó un cambio en la modalidad de la contratación del personal asignado a dicha meta, por lo que se generaron ahorros en los recursos asociados.</t>
  </si>
  <si>
    <t>La diferencia entre el cumplimiento de meta y la ejecución presupuestaria se debe a que se presentaron ahorros en la contratación del instructor para las capacitaciones de los brigadistas, además los costos para desarrollar la actividad de sensibilización programada para el segundo semestre,  fueron asumidos por el Consejo de Salud Ocupacional. Por otra parte, se presentaron menos inscripciones de brigadistas para el curso de materiales peligrosos impartido por bomberos, lo que impactó la ejecución presupuestaria.</t>
  </si>
  <si>
    <t>TOTAL OPES</t>
  </si>
  <si>
    <t>2.5.8</t>
  </si>
  <si>
    <t>4.4</t>
  </si>
  <si>
    <t>3.1 Cumplir con el programa de publicaciones  en las áreas de Computación Avanzada, Geomática, Medioambiente y Agromática, Biotecnología, Nanociencia.</t>
  </si>
  <si>
    <t>Cantidad de Publicaciones Realizadas</t>
  </si>
  <si>
    <t>3.1.1</t>
  </si>
  <si>
    <t>Academia, Instituciones gubernamentales, Instituciones privadas y sociedad civil, tanto a nivel nacional como a nivel internacional.</t>
  </si>
  <si>
    <t>Director del CeNAT, Directores de Laboratorio y Directora de la FunCeNAT</t>
  </si>
  <si>
    <t>3.2 Cumplir con la programación de actividades de transferencia de conocimiento  en las áreas de Computación Avanzada, Geomática, Medioambiente y Agromática, Biotecnología, Nanociencia.</t>
  </si>
  <si>
    <t xml:space="preserve">Cantidad de Transferencias de conocimieno realizadas </t>
  </si>
  <si>
    <t>3.2.1</t>
  </si>
  <si>
    <t>3.3 Lograr la ejecución oportuna de proyectos  en las áreas de Computación Avanzada, Geomática, Medioambiente y Agromática, Biotecnología, Nanociencia.</t>
  </si>
  <si>
    <t>Cantidad de proyectos ejecutados oportunamente</t>
  </si>
  <si>
    <t>3.3.1</t>
  </si>
  <si>
    <t>3.4 Lograr el registro de nuevas patentes en Biotecnología y Nanociencias</t>
  </si>
  <si>
    <t>Cantidad de Patentes registradas</t>
  </si>
  <si>
    <t>3.4.1</t>
  </si>
  <si>
    <t>Patente</t>
  </si>
  <si>
    <t>3.5 Lograr  la ejecución de las actividades de coordinación, supervisión y colaboración del Centro con calidad</t>
  </si>
  <si>
    <t>3.5.1</t>
  </si>
  <si>
    <t>Actividades de colaboración</t>
  </si>
  <si>
    <t>3.6 Mantener una continuidad en el funcionamiento en el servicio del Cluster del Colaboratorio Nacional de Computación Avanzada</t>
  </si>
  <si>
    <t>Tiempo arriba</t>
  </si>
  <si>
    <t>3.6.1</t>
  </si>
  <si>
    <t xml:space="preserve"> Servicio de clúster en funcionamiento </t>
  </si>
  <si>
    <t>3.7 Supervisar el Proyecto de Mejoramiento de la Educación Superior</t>
  </si>
  <si>
    <t>Cantidad de proyectos elaborados oportunamente</t>
  </si>
  <si>
    <t>3.7.1</t>
  </si>
  <si>
    <t>Informes</t>
  </si>
  <si>
    <t>Director del CeNAT y equipo de trabajo del BM</t>
  </si>
  <si>
    <t>1.5.8.11</t>
  </si>
  <si>
    <t>3.8 Lograr alianzas estratégicas por medio de convenios nacionales e internacionales</t>
  </si>
  <si>
    <t>Cantidad de convenios concretados</t>
  </si>
  <si>
    <t>3.8.1</t>
  </si>
  <si>
    <t>1,2,5,8</t>
  </si>
  <si>
    <t xml:space="preserve">3.9 Cumplir las acciones Estratégicas de articulación, mejoramiento de capacidades e intéres en productos de la Investigación </t>
  </si>
  <si>
    <t>Acciones Ejecutadas</t>
  </si>
  <si>
    <t>3.9.1</t>
  </si>
  <si>
    <t>Acciones estratégicas ejecutadas</t>
  </si>
  <si>
    <t xml:space="preserve">3.10 Implementar el Plan Específico </t>
  </si>
  <si>
    <t>3.10.1</t>
  </si>
  <si>
    <t>Acciones ejecutadas de planificación táctica</t>
  </si>
  <si>
    <t>2,3,5,8,9</t>
  </si>
  <si>
    <t xml:space="preserve">3.11 Contar con equipos e infraestructura adecuada y en buen funcionamiento </t>
  </si>
  <si>
    <t>Proyectos concretados</t>
  </si>
  <si>
    <t>3.11.1</t>
  </si>
  <si>
    <t xml:space="preserve">Equipo de cómputo renovado para las salas de capacitación </t>
  </si>
  <si>
    <t>Director del CeNAT y Directora de la FunCeNAT</t>
  </si>
  <si>
    <t xml:space="preserve">3.1.1 </t>
  </si>
  <si>
    <t>Ejecución</t>
  </si>
  <si>
    <t xml:space="preserve">3.2.1 </t>
  </si>
  <si>
    <t xml:space="preserve">3.3.1 </t>
  </si>
  <si>
    <t xml:space="preserve">3.4.1  </t>
  </si>
  <si>
    <t xml:space="preserve">3.6.1 </t>
  </si>
  <si>
    <t xml:space="preserve">3.7.1 </t>
  </si>
  <si>
    <t xml:space="preserve">3.8.1 </t>
  </si>
  <si>
    <t xml:space="preserve">Ejecución </t>
  </si>
  <si>
    <t>2,5,9</t>
  </si>
  <si>
    <t>4.1</t>
  </si>
  <si>
    <t>4.1 Desarrollar investigaciones en temas de interés para la sociedad costarricense</t>
  </si>
  <si>
    <t xml:space="preserve">Cantidad de investigaciones, informes y estrategias de investigación en temas de interés para la sociedad costarricense </t>
  </si>
  <si>
    <t>4.1.1</t>
  </si>
  <si>
    <t>Informe Estado de la Nación</t>
  </si>
  <si>
    <t>CONARE,  Sociedad civil, Instituciones públicas y  privadas, Internacionales, sector productivo y académico</t>
  </si>
  <si>
    <t xml:space="preserve">Coordinadores de investigación de Informes </t>
  </si>
  <si>
    <t xml:space="preserve"> Informes de investigación de Informes del Estado de la Nación, Educación,Región y otros informes </t>
  </si>
  <si>
    <t>4 Estrategias de investigación</t>
  </si>
  <si>
    <t>4.2 Contar con herramientas interactivas que faciliten el acceso a información actualizada y relevante que permita identificar desafíos para la sociedad costarricense</t>
  </si>
  <si>
    <t>Cantidad de herramientas actualizadas</t>
  </si>
  <si>
    <t>4.2.1</t>
  </si>
  <si>
    <t>Plataformas actualizadas</t>
  </si>
  <si>
    <t>CONARE, Sociedad civil,  Instituciones públicas y  privadas, Internacionales, sector productivo y académico</t>
  </si>
  <si>
    <t>Área  de Difusión y Estadística</t>
  </si>
  <si>
    <t>4.3 Actualizar la plataforma Hipatia</t>
  </si>
  <si>
    <t>Porcentaje de avance en la implementación de la versión mejorada de la plataforma Hipatia</t>
  </si>
  <si>
    <t>4.3.1</t>
  </si>
  <si>
    <t>Plataforma mejorada</t>
  </si>
  <si>
    <t xml:space="preserve">Sociedad </t>
  </si>
  <si>
    <t>Coordinadora de Investigación de Hipatia</t>
  </si>
  <si>
    <t>2,5,9,11</t>
  </si>
  <si>
    <t xml:space="preserve">4.4 Capacitar a la población meta en temas de desarrollo humano sostenible </t>
  </si>
  <si>
    <t>Cantidad de actividades de capacitación ejecutadas</t>
  </si>
  <si>
    <t>4.4.1</t>
  </si>
  <si>
    <t>Actividades de capacitación realizadas</t>
  </si>
  <si>
    <t>Área de Difusión</t>
  </si>
  <si>
    <t>4.5 Lograr la difusión de los resultados de las investigaciones en temas de interes para la sociedad costarricense</t>
  </si>
  <si>
    <t>Materiales Difundidos</t>
  </si>
  <si>
    <t>4.5.1</t>
  </si>
  <si>
    <t>Materiales difundidos por diferentes medios</t>
  </si>
  <si>
    <t>4.6 Capacitar a los funcionarios en temas de desarrollo humano sostenible</t>
  </si>
  <si>
    <t>Cantidad de funcionarios capacitados</t>
  </si>
  <si>
    <t>4.6.1</t>
  </si>
  <si>
    <t>Funcionarios capacitados</t>
  </si>
  <si>
    <t>Funcionarios del PEN</t>
  </si>
  <si>
    <t>Coordinadora Administrativa</t>
  </si>
  <si>
    <t>4.7 Cumplir con los servicios de apoyo logístico y administrativo del programa</t>
  </si>
  <si>
    <t>Porcentaje actividades ejecutadas</t>
  </si>
  <si>
    <t>4.7.1</t>
  </si>
  <si>
    <t>Actividades realizadas</t>
  </si>
  <si>
    <t>PEN</t>
  </si>
  <si>
    <t>TOTAL PEN</t>
  </si>
  <si>
    <t>OPES</t>
  </si>
  <si>
    <t>CeNAT</t>
  </si>
  <si>
    <t>TOTAL CeNAT</t>
  </si>
  <si>
    <t>Unidades Académicas
Colegios profesionales
Estudiantes
Investigadores
Empleadores
Dependencias del Conare
CONARE
Conesup</t>
  </si>
  <si>
    <t>Jefatura División de Planificación Interuniversitaria
Comisión OLaP</t>
  </si>
  <si>
    <t>CONARE
Organismos internacionales
Contraloría General de la República
Universidades
Sociedad en general</t>
  </si>
  <si>
    <t>CONARE
Contraloría General de la República
Universidades estatales
Sociedad en general</t>
  </si>
  <si>
    <t>División de Planificación Interuniversitaria
Dirección</t>
  </si>
  <si>
    <t>Universidades
Investigadores
Sociedad en general</t>
  </si>
  <si>
    <t>Informe final Estudio Seguimiento de graduados en Turismo
Informe de avance Estudio de Empleadores en Ingeniería Informe de avance Estudio de carreras relacionadas con Recursos Naturales e Información sobre el campo laboral de sus graduados.</t>
  </si>
  <si>
    <t xml:space="preserve">Debido al cambio de gobierno y la coyuntura fiscal que fue necesario atender durante el año 2018, no fue posible que las universidades y el nuevo gabinete definieran una nueva agenda de cooperación.
Además, el proyecto del Banco Mundial y las universidades públicas se prorrogó por un año más, por lo tanto los recursos presupuestarios para el seguimiento y la evaluación de dicho proyecto se ejecutaran hasta el próximo año.
En algunos de los proyectos del Fondo del Sistema no fue posible concretar el pago de ciertas contrataciones, por lo que los recursos asociados a estas se destinarán para ejecutarse en el próximo año. </t>
  </si>
  <si>
    <t>División Académica
División de Coordinación
ATIC
Área de Desarrollo Institucional</t>
  </si>
  <si>
    <t>CONARE
Universidades</t>
  </si>
  <si>
    <t>CONARE
Universidades
Sociedad Civil</t>
  </si>
  <si>
    <t>CONARE
Universidades
Instituciones Públicas y Privadas
Sociedad</t>
  </si>
  <si>
    <t>Dirección
Asesoría Legal
División de Planificación Interuniversitaria
División Académica
División de Coordinación
Oficina de Desarrollo Institutional
Ofic. Reconocimiento y Equiparación
Depto. Gestión Financiera</t>
  </si>
  <si>
    <t>Diagnóstico del Financiamiento de la Educación Superior Pública en Costa Rica
Estudio de esquemas de financiamiento en educación superior en otros países</t>
  </si>
  <si>
    <t>11, 12</t>
  </si>
  <si>
    <t>9, 10, 11,12</t>
  </si>
  <si>
    <t>Dependencias del Conare
Órganos de fiscalización</t>
  </si>
  <si>
    <t>Porcentaje de
Acciones ejecutadas</t>
  </si>
  <si>
    <t>Subsistema de Reclutamiento y Selección
Implementados</t>
  </si>
  <si>
    <r>
      <t xml:space="preserve">Publicaciones
</t>
    </r>
    <r>
      <rPr>
        <sz val="8"/>
        <color rgb="FF000000"/>
        <rFont val="Arial"/>
        <family val="2"/>
      </rPr>
      <t xml:space="preserve">CNCA: 6
CENIBiot: 9
 Gest.Amb: 4
LANOTEC: 16
PRIAS: 9 </t>
    </r>
  </si>
  <si>
    <r>
      <t xml:space="preserve">Transferencia de Conocimiento
</t>
    </r>
    <r>
      <rPr>
        <sz val="8"/>
        <color rgb="FF000000"/>
        <rFont val="Arial"/>
        <family val="2"/>
      </rPr>
      <t xml:space="preserve">CNCA: 10
 CENIBiot: 52
 Gest.Amb: 96
 LANOTEC: 39
 PRIAS: 35 </t>
    </r>
  </si>
  <si>
    <r>
      <t xml:space="preserve">Proyectos Ejecutados
</t>
    </r>
    <r>
      <rPr>
        <sz val="8"/>
        <color rgb="FF000000"/>
        <rFont val="Arial"/>
        <family val="2"/>
      </rPr>
      <t>CNCA: 10 
CENIBiot: 95
Gest.Amb: 5
LANOTEC: 27
PRIAS: 21</t>
    </r>
    <r>
      <rPr>
        <b/>
        <sz val="8"/>
        <color rgb="FF000000"/>
        <rFont val="Arial"/>
        <family val="2"/>
      </rPr>
      <t xml:space="preserve">  </t>
    </r>
  </si>
  <si>
    <r>
      <t xml:space="preserve">Convenios
 </t>
    </r>
    <r>
      <rPr>
        <sz val="8"/>
        <color rgb="FF000000"/>
        <rFont val="Arial"/>
        <family val="2"/>
      </rPr>
      <t xml:space="preserve">CENIBIOT: 5
LANOTEC: 4
PRIAS: 1 </t>
    </r>
  </si>
  <si>
    <t>CONARE,  Sociedad civil,  Instituciones públicas y  privadas,
Internacionales, sector productivo y académico</t>
  </si>
  <si>
    <t xml:space="preserve">CONSEJO NACIONAL DE RECTORES </t>
  </si>
  <si>
    <t>Comparativo cumplimiento de metas y ejecución presupuestaria 2018</t>
  </si>
  <si>
    <t>% Ejecución</t>
  </si>
  <si>
    <t xml:space="preserve">Debido al cambio de gobierno y la coyuntura fiscal que fue necesario atender durante el año 2018, no fue posible que las universidades y el nuevo gabinete definieran una nueva agenda de cooperación. 
Además, el proyecto del Banco Mundial y las universidades públicas se prorrogó por un año más, por lo tanto los recursos presupuestarios para el seguimiento y la evaluación de dicho proyecto se ejecutaran hasta el próximo año.
En algunos de los proyectos del Fondo del Sistema no fue posible concretar el pago de ciertas contrataciones, por lo que los recursos asociados a estas se destinarán para ejecutarse en el próximo año. </t>
  </si>
  <si>
    <t>Se efectuó un cambio en la priorización de las actividades del Área.
Además , la ejecución de la meta se vio afectado por la incertidumbre en materia fiscal y económica del país y del Gobierno.</t>
  </si>
  <si>
    <t xml:space="preserve">3.11.1 </t>
  </si>
  <si>
    <t>El funcionario encargado de la meta solicitó un permiso sin goce de salario por tanto, las actividades sustantivas y ordinarias tuvieron que redistribuirse entre el personal actual y  la meta no pudo completarse.</t>
  </si>
  <si>
    <t>El proceso de levantamiento de requerimientos se completó al igual que la licitación abreviada. Sin embargo, la contratación se declaró desierta debido a que un oferente no cumplia los requisitos y el otro licitó por un monto mayor a lo presupuestado.</t>
  </si>
  <si>
    <t>En el 2019 continuará el proyecto del Taller de mantenimiento.</t>
  </si>
  <si>
    <t>Se concretaron 2 convenios adicionales a los programados para el año 2018.</t>
  </si>
  <si>
    <t>Se realizarón más campañas sobre ciertos productos por lo que la cantidad de publicaciones aumentó, se está tratando de mejorar la estimación.</t>
  </si>
  <si>
    <t>Se logró concretar una patente de Nanopodómetro en Brasil.</t>
  </si>
  <si>
    <t>Completar la meta en el primer trimestre del año 2019.</t>
  </si>
  <si>
    <t xml:space="preserve">Reprogramar la meta para el 2019. </t>
  </si>
  <si>
    <t>Por recomendación del Comité Gerencial de TI (CGTI) no se ejecutó el contrato de  arrendamiento de equipo de cómputo para usuario final, al sugerirse no incursionar en este modelo hasta no elaborar el procedimiento para el reemplazo y sustitución de equipo.</t>
  </si>
  <si>
    <t>Reuniones con las autoridades universitarias correspondientes para mejorar tiempos de respuesta.</t>
  </si>
  <si>
    <t>Adicionalmente, se finalizó el documento personas graduadas de las universidades costarricenses 2011-2013, un análisis desde distintas perspectivas.
Además, que se finalizó un trabajo de revisión de catálogos de carreras que es base para la elaboración de otros productos de la División.</t>
  </si>
  <si>
    <t>1.2 Implementar las acciones para la Integración de las instancias de Conare</t>
  </si>
  <si>
    <t>1.11 Cumplir las acciones de asesoría, apoyo técnico, investigativo y de secretaría técnica a las diferentes comisiones interuniversitarias, entidades públicas y privadas</t>
  </si>
  <si>
    <t>1.16 Implementar la I etapa del nuevo modelo de articulación e integración interuniversitaria</t>
  </si>
  <si>
    <t xml:space="preserve">1.21 mplementar el modelo de virtualización de servicios de TIC </t>
  </si>
  <si>
    <t>1.22 Cumplir con las acciones ordinarias, gestión administrativa, mejora continua y rendición de cuentas</t>
  </si>
  <si>
    <t>1.24 Sistematizar la información histórica de los proyectos del Fondo del Sistema</t>
  </si>
  <si>
    <t>1.25 Gestionar la contratación de la I Etapa del Sistema FS</t>
  </si>
  <si>
    <t>1.34 Implementar la I etapa del modelo de compras sustentables para el Conare</t>
  </si>
  <si>
    <t xml:space="preserve">1.36 Contar con equipos e instalaciones  en buen estado de mantenimiento </t>
  </si>
  <si>
    <t>1.37 Implementar proyectos de mejora en las instalaciones del Conare</t>
  </si>
  <si>
    <t>1.42 Lograr el resguardo de la memoria institucional del Conare</t>
  </si>
  <si>
    <t xml:space="preserve">3.9 Concretar al 100% las acciones del Plan Estrategico Institucional </t>
  </si>
  <si>
    <t xml:space="preserve">3-10 Concretar al 100% el Plan Específico y el PAO del centro </t>
  </si>
  <si>
    <t>3.11 Cumplir con las 1 actividad de adquisición de equipo o ampliación de infraestrctura que permita el equipo e instalaciones adecuado y el buen funcionamiento del Centro</t>
  </si>
  <si>
    <t>El indicador se mide semestralmente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</si>
</sst>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 #,##0.00_-;_-* &quot;-&quot;??_-;_-@_-"/>
    <numFmt numFmtId="165" formatCode="0.0"/>
    <numFmt numFmtId="166" formatCode="_-* #,##0_-;\-* #,##0_-;_-* &quot;-&quot;??_-;_-@_-"/>
    <numFmt numFmtId="167" formatCode="0.0%"/>
  </numFmts>
  <fonts count="11" x14ac:knownFonts="1">
    <font>
      <sz val="11"/>
      <color theme="1"/>
      <name val="Calibri"/>
      <family val="2"/>
      <scheme val="minor"/>
    </font>
    <font>
      <sz val="8"/>
      <name val="Calibri"/>
      <family val="2"/>
      <scheme val="minor"/>
    </font>
    <font>
      <b/>
      <sz val="8"/>
      <color rgb="FF000000"/>
      <name val="Arial"/>
      <family val="2"/>
    </font>
    <font>
      <b/>
      <sz val="14"/>
      <color rgb="FF000000"/>
      <name val="Arial"/>
      <family val="2"/>
    </font>
    <font>
      <sz val="8"/>
      <color theme="1"/>
      <name val="Calibri"/>
      <family val="2"/>
      <scheme val="minor"/>
    </font>
    <font>
      <b/>
      <sz val="8"/>
      <color theme="1"/>
      <name val="Arial"/>
      <family val="2"/>
    </font>
    <font>
      <sz val="8"/>
      <color theme="1"/>
      <name val="Arial"/>
      <family val="2"/>
    </font>
    <font>
      <sz val="8"/>
      <color rgb="FF000000"/>
      <name val="Arial"/>
      <family val="2"/>
    </font>
    <font>
      <sz val="11"/>
      <color theme="1"/>
      <name val="Calibri"/>
      <family val="2"/>
      <scheme val="minor"/>
    </font>
    <font>
      <b/>
      <sz val="14"/>
      <color theme="1"/>
      <name val="Arial"/>
      <family val="2"/>
    </font>
    <font>
      <sz val="8"/>
      <name val="Arial"/>
      <family val="2"/>
    </font>
  </fonts>
  <fills count="7">
    <fill>
      <patternFill patternType="none"/>
    </fill>
    <fill>
      <patternFill patternType="gray125"/>
    </fill>
    <fill>
      <patternFill patternType="solid">
        <fgColor rgb="FFBDD7EE"/>
        <bgColor indexed="64"/>
      </patternFill>
    </fill>
    <fill>
      <patternFill patternType="solid">
        <fgColor rgb="FFBDD6EE"/>
        <bgColor indexed="64"/>
      </patternFill>
    </fill>
    <fill>
      <patternFill patternType="solid">
        <fgColor rgb="FFD9D9D9"/>
        <bgColor indexed="64"/>
      </patternFill>
    </fill>
    <fill>
      <patternFill patternType="solid">
        <fgColor rgb="FFFFFFFF"/>
        <bgColor indexed="64"/>
      </patternFill>
    </fill>
    <fill>
      <patternFill patternType="solid">
        <fgColor theme="0" tint="-0.14999847407452621"/>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164" fontId="8" fillId="0" borderId="0" applyFont="0" applyFill="0" applyBorder="0" applyAlignment="0" applyProtection="0"/>
    <xf numFmtId="9" fontId="8" fillId="0" borderId="0" applyFont="0" applyFill="0" applyBorder="0" applyAlignment="0" applyProtection="0"/>
  </cellStyleXfs>
  <cellXfs count="85">
    <xf numFmtId="0" fontId="0" fillId="0" borderId="0" xfId="0"/>
    <xf numFmtId="0" fontId="4" fillId="0" borderId="0" xfId="0" applyFont="1" applyAlignment="1">
      <alignment vertical="center"/>
    </xf>
    <xf numFmtId="0" fontId="4" fillId="0" borderId="0" xfId="0" applyFont="1"/>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xf>
    <xf numFmtId="0" fontId="4"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xf>
    <xf numFmtId="0" fontId="2" fillId="4" borderId="1" xfId="0" applyFont="1" applyFill="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9"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xf>
    <xf numFmtId="0" fontId="6" fillId="0" borderId="1" xfId="0" applyFont="1" applyBorder="1" applyAlignment="1">
      <alignment vertical="center" wrapText="1"/>
    </xf>
    <xf numFmtId="0" fontId="2"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applyFont="1" applyFill="1" applyBorder="1" applyAlignment="1">
      <alignment horizontal="justify"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9" fillId="0" borderId="0" xfId="0" applyFont="1"/>
    <xf numFmtId="1" fontId="7" fillId="0" borderId="1" xfId="0" applyNumberFormat="1" applyFont="1" applyBorder="1" applyAlignment="1">
      <alignment horizontal="center" vertical="center"/>
    </xf>
    <xf numFmtId="1" fontId="7" fillId="0" borderId="1" xfId="0" applyNumberFormat="1" applyFont="1" applyBorder="1" applyAlignment="1">
      <alignment vertical="center" wrapText="1"/>
    </xf>
    <xf numFmtId="1" fontId="7"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xf>
    <xf numFmtId="2" fontId="7" fillId="0" borderId="1" xfId="0" applyNumberFormat="1" applyFont="1" applyBorder="1" applyAlignment="1">
      <alignment horizontal="center" vertical="center" wrapText="1"/>
    </xf>
    <xf numFmtId="2" fontId="7" fillId="5" borderId="1" xfId="0" applyNumberFormat="1" applyFont="1" applyFill="1" applyBorder="1" applyAlignment="1">
      <alignment horizontal="center" vertical="center"/>
    </xf>
    <xf numFmtId="2" fontId="4" fillId="0" borderId="0" xfId="0" applyNumberFormat="1" applyFont="1"/>
    <xf numFmtId="165" fontId="7" fillId="5" borderId="1" xfId="0" applyNumberFormat="1" applyFont="1" applyFill="1" applyBorder="1" applyAlignment="1">
      <alignment horizontal="center" vertical="center"/>
    </xf>
    <xf numFmtId="9" fontId="7" fillId="0" borderId="1" xfId="0" applyNumberFormat="1" applyFont="1" applyBorder="1" applyAlignment="1">
      <alignment horizontal="justify" vertical="center" wrapText="1"/>
    </xf>
    <xf numFmtId="2" fontId="6" fillId="0" borderId="1" xfId="0" applyNumberFormat="1" applyFont="1" applyBorder="1" applyAlignment="1">
      <alignment horizontal="center" vertical="center"/>
    </xf>
    <xf numFmtId="9" fontId="6" fillId="0" borderId="1" xfId="0" applyNumberFormat="1" applyFont="1" applyBorder="1" applyAlignment="1">
      <alignment horizontal="center" vertical="center" wrapText="1"/>
    </xf>
    <xf numFmtId="9" fontId="7" fillId="5"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vertical="center"/>
    </xf>
    <xf numFmtId="166" fontId="6" fillId="0" borderId="1" xfId="1" applyNumberFormat="1" applyFont="1" applyBorder="1" applyAlignment="1">
      <alignment horizontal="right" vertical="center" wrapText="1"/>
    </xf>
    <xf numFmtId="164" fontId="6" fillId="0" borderId="1" xfId="1" applyFont="1" applyBorder="1" applyAlignment="1">
      <alignment horizontal="right" vertical="center" wrapText="1"/>
    </xf>
    <xf numFmtId="3" fontId="2" fillId="4" borderId="1" xfId="0" applyNumberFormat="1" applyFont="1" applyFill="1" applyBorder="1" applyAlignment="1">
      <alignment horizontal="right" vertical="center" wrapText="1"/>
    </xf>
    <xf numFmtId="0" fontId="2" fillId="4" borderId="1" xfId="0" applyFont="1" applyFill="1" applyBorder="1" applyAlignment="1">
      <alignment vertical="center" wrapText="1"/>
    </xf>
    <xf numFmtId="9" fontId="2" fillId="4" borderId="1" xfId="0" applyNumberFormat="1" applyFont="1" applyFill="1" applyBorder="1" applyAlignment="1">
      <alignment horizontal="right" vertical="center" wrapText="1"/>
    </xf>
    <xf numFmtId="164" fontId="2" fillId="4" borderId="1" xfId="1" applyFont="1" applyFill="1" applyBorder="1" applyAlignment="1">
      <alignment horizontal="right" vertical="center" wrapText="1"/>
    </xf>
    <xf numFmtId="37" fontId="10" fillId="0" borderId="1" xfId="0" applyNumberFormat="1" applyFont="1" applyBorder="1" applyAlignment="1">
      <alignment horizontal="right" vertical="center" wrapText="1"/>
    </xf>
    <xf numFmtId="3" fontId="7" fillId="5" borderId="1" xfId="0" applyNumberFormat="1" applyFont="1" applyFill="1" applyBorder="1" applyAlignment="1">
      <alignment horizontal="right" vertical="center" wrapText="1"/>
    </xf>
    <xf numFmtId="164" fontId="7" fillId="5" borderId="1" xfId="1" applyFont="1" applyFill="1" applyBorder="1" applyAlignment="1">
      <alignment horizontal="right" vertical="center" wrapText="1"/>
    </xf>
    <xf numFmtId="3" fontId="6" fillId="0" borderId="1" xfId="0" applyNumberFormat="1" applyFont="1" applyBorder="1" applyAlignment="1">
      <alignment horizontal="right" vertical="center" wrapText="1"/>
    </xf>
    <xf numFmtId="0" fontId="5" fillId="6" borderId="1" xfId="0" applyFont="1" applyFill="1" applyBorder="1" applyAlignment="1">
      <alignment horizontal="center"/>
    </xf>
    <xf numFmtId="0" fontId="5" fillId="6" borderId="1" xfId="0" applyFont="1" applyFill="1" applyBorder="1" applyAlignment="1">
      <alignment horizontal="center" vertical="center" wrapText="1"/>
    </xf>
    <xf numFmtId="0" fontId="2" fillId="6" borderId="1" xfId="0" applyFont="1" applyFill="1" applyBorder="1" applyAlignment="1">
      <alignment vertical="center" wrapText="1"/>
    </xf>
    <xf numFmtId="3" fontId="5" fillId="6" borderId="1" xfId="0" applyNumberFormat="1" applyFont="1" applyFill="1" applyBorder="1" applyAlignment="1">
      <alignment horizontal="right" vertical="center" wrapText="1"/>
    </xf>
    <xf numFmtId="3" fontId="2" fillId="6" borderId="1" xfId="0" applyNumberFormat="1" applyFont="1" applyFill="1" applyBorder="1" applyAlignment="1">
      <alignment horizontal="right" vertical="center" wrapText="1"/>
    </xf>
    <xf numFmtId="0" fontId="2" fillId="6" borderId="1" xfId="0" applyFont="1" applyFill="1" applyBorder="1" applyAlignment="1">
      <alignment horizontal="center" vertical="center" wrapText="1"/>
    </xf>
    <xf numFmtId="9" fontId="2" fillId="6" borderId="1" xfId="0" applyNumberFormat="1" applyFont="1" applyFill="1" applyBorder="1" applyAlignment="1">
      <alignment horizontal="right" vertical="center" wrapText="1"/>
    </xf>
    <xf numFmtId="164" fontId="2" fillId="6" borderId="1" xfId="1" applyFont="1" applyFill="1" applyBorder="1" applyAlignment="1">
      <alignment horizontal="right" vertical="center" wrapText="1"/>
    </xf>
    <xf numFmtId="0" fontId="5" fillId="6" borderId="1" xfId="0" applyFont="1" applyFill="1" applyBorder="1" applyAlignment="1">
      <alignment vertical="center" wrapText="1"/>
    </xf>
    <xf numFmtId="164" fontId="5" fillId="6" borderId="1" xfId="1" applyFont="1" applyFill="1" applyBorder="1" applyAlignment="1">
      <alignment horizontal="right" vertical="center" wrapText="1"/>
    </xf>
    <xf numFmtId="166" fontId="5" fillId="6" borderId="1" xfId="1" applyNumberFormat="1" applyFont="1" applyFill="1" applyBorder="1" applyAlignment="1">
      <alignment horizontal="right" vertical="center" wrapText="1"/>
    </xf>
    <xf numFmtId="9" fontId="6" fillId="0" borderId="1" xfId="0" applyNumberFormat="1" applyFont="1" applyBorder="1" applyAlignment="1">
      <alignment horizontal="center" vertical="center"/>
    </xf>
    <xf numFmtId="164" fontId="7" fillId="5" borderId="1" xfId="1" applyFont="1" applyFill="1" applyBorder="1" applyAlignment="1">
      <alignment horizontal="center" vertical="center" wrapText="1"/>
    </xf>
    <xf numFmtId="1" fontId="6" fillId="0" borderId="1" xfId="0" applyNumberFormat="1" applyFont="1" applyBorder="1" applyAlignment="1">
      <alignment horizontal="center" vertical="center"/>
    </xf>
    <xf numFmtId="9" fontId="7" fillId="5" borderId="1" xfId="0" applyNumberFormat="1" applyFont="1" applyFill="1" applyBorder="1" applyAlignment="1">
      <alignment horizontal="center" vertical="center"/>
    </xf>
    <xf numFmtId="0" fontId="4" fillId="0" borderId="0" xfId="0" applyFont="1" applyAlignment="1">
      <alignment horizontal="center"/>
    </xf>
    <xf numFmtId="1" fontId="7" fillId="5" borderId="1" xfId="1" applyNumberFormat="1" applyFont="1" applyFill="1" applyBorder="1" applyAlignment="1">
      <alignment horizontal="center" vertical="center" wrapText="1"/>
    </xf>
    <xf numFmtId="9" fontId="7" fillId="5" borderId="1" xfId="2" applyFont="1" applyFill="1" applyBorder="1" applyAlignment="1">
      <alignment horizontal="center" vertical="center" wrapText="1"/>
    </xf>
    <xf numFmtId="167" fontId="6" fillId="0" borderId="1" xfId="0" applyNumberFormat="1" applyFont="1" applyBorder="1" applyAlignment="1">
      <alignment horizontal="center" vertical="center" wrapText="1"/>
    </xf>
    <xf numFmtId="10" fontId="7" fillId="0" borderId="1" xfId="0" applyNumberFormat="1" applyFont="1" applyFill="1" applyBorder="1" applyAlignment="1">
      <alignment horizontal="center" vertical="center"/>
    </xf>
    <xf numFmtId="10" fontId="6" fillId="0" borderId="1"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9" fontId="7" fillId="0" borderId="2" xfId="0" applyNumberFormat="1" applyFont="1" applyBorder="1" applyAlignment="1">
      <alignment horizontal="center" vertical="center" wrapText="1"/>
    </xf>
    <xf numFmtId="9" fontId="7" fillId="0" borderId="3" xfId="0" applyNumberFormat="1" applyFont="1" applyBorder="1" applyAlignment="1">
      <alignment horizontal="center" vertical="center" wrapText="1"/>
    </xf>
    <xf numFmtId="9" fontId="7" fillId="0" borderId="4" xfId="0" applyNumberFormat="1" applyFont="1" applyBorder="1" applyAlignment="1">
      <alignment horizontal="center" vertical="center" wrapText="1"/>
    </xf>
    <xf numFmtId="0" fontId="3" fillId="0" borderId="0" xfId="0" applyFont="1" applyAlignment="1">
      <alignment horizontal="center" vertical="center"/>
    </xf>
    <xf numFmtId="2" fontId="2" fillId="2" borderId="1" xfId="0" applyNumberFormat="1" applyFont="1" applyFill="1" applyBorder="1" applyAlignment="1">
      <alignment horizontal="center" vertical="center" wrapText="1"/>
    </xf>
    <xf numFmtId="0" fontId="9" fillId="0" borderId="0" xfId="0" applyFont="1" applyAlignment="1">
      <alignment horizontal="center"/>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9" fontId="7" fillId="0" borderId="1" xfId="0" applyNumberFormat="1" applyFont="1" applyFill="1" applyBorder="1" applyAlignment="1">
      <alignment horizontal="center" vertical="center"/>
    </xf>
    <xf numFmtId="9" fontId="6" fillId="0" borderId="1" xfId="0" applyNumberFormat="1" applyFont="1" applyFill="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
  <sheetViews>
    <sheetView showGridLines="0" tabSelected="1" topLeftCell="F1" zoomScaleNormal="100" workbookViewId="0">
      <pane ySplit="4" topLeftCell="A38" activePane="bottomLeft" state="frozen"/>
      <selection pane="bottomLeft" activeCell="S40" sqref="S40"/>
    </sheetView>
  </sheetViews>
  <sheetFormatPr baseColWidth="10" defaultRowHeight="11.25" x14ac:dyDescent="0.2"/>
  <cols>
    <col min="1" max="1" width="11.42578125" style="1" customWidth="1"/>
    <col min="2" max="2" width="11.42578125" style="2" customWidth="1"/>
    <col min="3" max="3" width="13.28515625" style="31" customWidth="1"/>
    <col min="4" max="4" width="12" style="2" customWidth="1"/>
    <col min="5" max="8" width="11.42578125" style="2" customWidth="1"/>
    <col min="9" max="9" width="13.85546875" style="2" customWidth="1"/>
    <col min="10" max="10" width="13.42578125" style="2" customWidth="1"/>
    <col min="11" max="11" width="11.42578125" style="2" customWidth="1"/>
    <col min="12" max="12" width="11.42578125" style="64" customWidth="1"/>
    <col min="13" max="15" width="11.42578125" style="64"/>
    <col min="16" max="16" width="15.85546875" style="2" customWidth="1"/>
    <col min="17" max="17" width="16.28515625" style="2" customWidth="1"/>
    <col min="18" max="18" width="14" style="2" customWidth="1"/>
    <col min="19" max="19" width="14.85546875" style="2" customWidth="1"/>
    <col min="20" max="20" width="13.7109375" style="2" customWidth="1"/>
    <col min="21" max="16384" width="11.42578125" style="2"/>
  </cols>
  <sheetData>
    <row r="1" spans="1:20" ht="19.5" customHeight="1" x14ac:dyDescent="0.2">
      <c r="A1" s="77" t="s">
        <v>441</v>
      </c>
      <c r="B1" s="77"/>
      <c r="C1" s="77"/>
      <c r="D1" s="77"/>
      <c r="E1" s="77"/>
      <c r="F1" s="77"/>
      <c r="G1" s="77"/>
      <c r="H1" s="77"/>
      <c r="I1" s="77"/>
      <c r="J1" s="77"/>
      <c r="K1" s="77"/>
      <c r="L1" s="77"/>
      <c r="M1" s="77"/>
      <c r="N1" s="77"/>
      <c r="O1" s="77"/>
      <c r="P1" s="77"/>
      <c r="Q1" s="77"/>
      <c r="R1" s="77"/>
      <c r="S1" s="77"/>
      <c r="T1" s="77"/>
    </row>
    <row r="2" spans="1:20" ht="36.75" customHeight="1" thickBot="1" x14ac:dyDescent="0.25">
      <c r="A2" s="77" t="s">
        <v>39</v>
      </c>
      <c r="B2" s="77"/>
      <c r="C2" s="77"/>
      <c r="D2" s="77"/>
      <c r="E2" s="77"/>
      <c r="F2" s="77"/>
      <c r="G2" s="77"/>
      <c r="H2" s="77"/>
      <c r="I2" s="77"/>
      <c r="J2" s="77"/>
      <c r="K2" s="77"/>
      <c r="L2" s="77"/>
      <c r="M2" s="77"/>
      <c r="N2" s="77"/>
      <c r="O2" s="77"/>
      <c r="P2" s="77"/>
      <c r="Q2" s="77"/>
      <c r="R2" s="77"/>
      <c r="S2" s="77"/>
      <c r="T2" s="77"/>
    </row>
    <row r="3" spans="1:20" ht="12" thickBot="1" x14ac:dyDescent="0.25">
      <c r="A3" s="70" t="s">
        <v>11</v>
      </c>
      <c r="B3" s="70" t="s">
        <v>12</v>
      </c>
      <c r="C3" s="78" t="s">
        <v>34</v>
      </c>
      <c r="D3" s="70" t="s">
        <v>35</v>
      </c>
      <c r="E3" s="70" t="s">
        <v>13</v>
      </c>
      <c r="F3" s="70" t="s">
        <v>0</v>
      </c>
      <c r="G3" s="70" t="s">
        <v>36</v>
      </c>
      <c r="H3" s="70" t="s">
        <v>1</v>
      </c>
      <c r="I3" s="70" t="s">
        <v>2</v>
      </c>
      <c r="J3" s="70"/>
      <c r="K3" s="70"/>
      <c r="L3" s="70" t="s">
        <v>3</v>
      </c>
      <c r="M3" s="70"/>
      <c r="N3" s="70" t="s">
        <v>14</v>
      </c>
      <c r="O3" s="70"/>
      <c r="P3" s="70" t="s">
        <v>4</v>
      </c>
      <c r="Q3" s="70" t="s">
        <v>37</v>
      </c>
      <c r="R3" s="70" t="s">
        <v>5</v>
      </c>
      <c r="S3" s="70" t="s">
        <v>38</v>
      </c>
      <c r="T3" s="70" t="s">
        <v>6</v>
      </c>
    </row>
    <row r="4" spans="1:20" ht="12" thickBot="1" x14ac:dyDescent="0.25">
      <c r="A4" s="70"/>
      <c r="B4" s="70"/>
      <c r="C4" s="78"/>
      <c r="D4" s="70"/>
      <c r="E4" s="70"/>
      <c r="F4" s="70"/>
      <c r="G4" s="70"/>
      <c r="H4" s="70"/>
      <c r="I4" s="3" t="s">
        <v>31</v>
      </c>
      <c r="J4" s="3" t="s">
        <v>32</v>
      </c>
      <c r="K4" s="3" t="s">
        <v>33</v>
      </c>
      <c r="L4" s="3" t="s">
        <v>7</v>
      </c>
      <c r="M4" s="3" t="s">
        <v>8</v>
      </c>
      <c r="N4" s="3" t="s">
        <v>9</v>
      </c>
      <c r="O4" s="3" t="s">
        <v>10</v>
      </c>
      <c r="P4" s="70"/>
      <c r="Q4" s="70"/>
      <c r="R4" s="70"/>
      <c r="S4" s="70"/>
      <c r="T4" s="70"/>
    </row>
    <row r="5" spans="1:20" ht="57" thickBot="1" x14ac:dyDescent="0.25">
      <c r="A5" s="11" t="s">
        <v>414</v>
      </c>
      <c r="B5" s="10" t="s">
        <v>41</v>
      </c>
      <c r="C5" s="28" t="s">
        <v>42</v>
      </c>
      <c r="D5" s="15" t="s">
        <v>43</v>
      </c>
      <c r="E5" s="13" t="s">
        <v>44</v>
      </c>
      <c r="F5" s="13" t="s">
        <v>45</v>
      </c>
      <c r="G5" s="10" t="s">
        <v>46</v>
      </c>
      <c r="H5" s="16">
        <v>1</v>
      </c>
      <c r="I5" s="14" t="s">
        <v>47</v>
      </c>
      <c r="J5" s="13" t="s">
        <v>48</v>
      </c>
      <c r="K5" s="13" t="s">
        <v>49</v>
      </c>
      <c r="L5" s="17">
        <v>0.3</v>
      </c>
      <c r="M5" s="60">
        <v>0.7</v>
      </c>
      <c r="N5" s="17">
        <v>0.3</v>
      </c>
      <c r="O5" s="17">
        <v>0.7</v>
      </c>
      <c r="P5" s="16">
        <f>(N5+O5)/(L5+M5)</f>
        <v>1</v>
      </c>
      <c r="Q5" s="33"/>
      <c r="R5" s="15"/>
      <c r="S5" s="15"/>
      <c r="T5" s="13" t="s">
        <v>50</v>
      </c>
    </row>
    <row r="6" spans="1:20" ht="68.25" thickBot="1" x14ac:dyDescent="0.25">
      <c r="A6" s="11" t="s">
        <v>414</v>
      </c>
      <c r="B6" s="10" t="s">
        <v>51</v>
      </c>
      <c r="C6" s="10">
        <v>3.4</v>
      </c>
      <c r="D6" s="15" t="s">
        <v>52</v>
      </c>
      <c r="E6" s="13" t="s">
        <v>53</v>
      </c>
      <c r="F6" s="13" t="s">
        <v>45</v>
      </c>
      <c r="G6" s="10" t="s">
        <v>54</v>
      </c>
      <c r="H6" s="16">
        <v>0.8</v>
      </c>
      <c r="I6" s="14" t="s">
        <v>55</v>
      </c>
      <c r="J6" s="13" t="s">
        <v>56</v>
      </c>
      <c r="K6" s="13" t="s">
        <v>49</v>
      </c>
      <c r="L6" s="17">
        <v>0.3</v>
      </c>
      <c r="M6" s="60">
        <v>0.5</v>
      </c>
      <c r="N6" s="17">
        <v>0.3</v>
      </c>
      <c r="O6" s="17">
        <v>0.4</v>
      </c>
      <c r="P6" s="16">
        <f>(N6+O6)/(L6+M6)</f>
        <v>0.87499999999999989</v>
      </c>
      <c r="Q6" s="15"/>
      <c r="R6" s="15"/>
      <c r="S6" s="15"/>
      <c r="T6" s="13" t="s">
        <v>50</v>
      </c>
    </row>
    <row r="7" spans="1:20" ht="57" thickBot="1" x14ac:dyDescent="0.25">
      <c r="A7" s="11" t="s">
        <v>414</v>
      </c>
      <c r="B7" s="10">
        <v>12.16</v>
      </c>
      <c r="C7" s="28" t="s">
        <v>57</v>
      </c>
      <c r="D7" s="15" t="s">
        <v>58</v>
      </c>
      <c r="E7" s="7" t="s">
        <v>59</v>
      </c>
      <c r="F7" s="13" t="s">
        <v>45</v>
      </c>
      <c r="G7" s="10" t="s">
        <v>60</v>
      </c>
      <c r="H7" s="16">
        <v>1</v>
      </c>
      <c r="I7" s="14" t="s">
        <v>61</v>
      </c>
      <c r="J7" s="13" t="s">
        <v>62</v>
      </c>
      <c r="K7" s="13" t="s">
        <v>63</v>
      </c>
      <c r="L7" s="17">
        <v>0.4</v>
      </c>
      <c r="M7" s="60">
        <v>0.6</v>
      </c>
      <c r="N7" s="60">
        <v>0.4</v>
      </c>
      <c r="O7" s="60">
        <v>0.6</v>
      </c>
      <c r="P7" s="16">
        <f t="shared" ref="P7:P68" si="0">(N7+O7)/(L7+M7)</f>
        <v>1</v>
      </c>
      <c r="Q7" s="15"/>
      <c r="R7" s="15"/>
      <c r="S7" s="15"/>
      <c r="T7" s="13" t="s">
        <v>50</v>
      </c>
    </row>
    <row r="8" spans="1:20" ht="57" thickBot="1" x14ac:dyDescent="0.25">
      <c r="A8" s="11" t="s">
        <v>414</v>
      </c>
      <c r="B8" s="10" t="s">
        <v>64</v>
      </c>
      <c r="C8" s="28" t="s">
        <v>57</v>
      </c>
      <c r="D8" s="15" t="s">
        <v>65</v>
      </c>
      <c r="E8" s="7" t="s">
        <v>66</v>
      </c>
      <c r="F8" s="13" t="s">
        <v>45</v>
      </c>
      <c r="G8" s="10" t="s">
        <v>67</v>
      </c>
      <c r="H8" s="16">
        <v>0.85</v>
      </c>
      <c r="I8" s="14" t="s">
        <v>68</v>
      </c>
      <c r="J8" s="13" t="s">
        <v>69</v>
      </c>
      <c r="K8" s="13" t="s">
        <v>63</v>
      </c>
      <c r="L8" s="17">
        <v>0.35</v>
      </c>
      <c r="M8" s="60">
        <v>0.5</v>
      </c>
      <c r="N8" s="17">
        <v>0.3</v>
      </c>
      <c r="O8" s="17">
        <v>0.55000000000000004</v>
      </c>
      <c r="P8" s="16">
        <f t="shared" si="0"/>
        <v>1.0000000000000002</v>
      </c>
      <c r="Q8" s="15"/>
      <c r="R8" s="15"/>
      <c r="S8" s="15"/>
      <c r="T8" s="13" t="s">
        <v>70</v>
      </c>
    </row>
    <row r="9" spans="1:20" ht="57" thickBot="1" x14ac:dyDescent="0.25">
      <c r="A9" s="11" t="s">
        <v>414</v>
      </c>
      <c r="B9" s="10" t="s">
        <v>64</v>
      </c>
      <c r="C9" s="28" t="s">
        <v>57</v>
      </c>
      <c r="D9" s="15" t="s">
        <v>71</v>
      </c>
      <c r="E9" s="7" t="s">
        <v>72</v>
      </c>
      <c r="F9" s="13" t="s">
        <v>45</v>
      </c>
      <c r="G9" s="10" t="s">
        <v>73</v>
      </c>
      <c r="H9" s="16">
        <v>0.1</v>
      </c>
      <c r="I9" s="14" t="s">
        <v>74</v>
      </c>
      <c r="J9" s="13" t="s">
        <v>69</v>
      </c>
      <c r="K9" s="13" t="s">
        <v>63</v>
      </c>
      <c r="L9" s="61">
        <v>0</v>
      </c>
      <c r="M9" s="60">
        <v>0.1</v>
      </c>
      <c r="N9" s="61">
        <v>0</v>
      </c>
      <c r="O9" s="17">
        <v>0.1</v>
      </c>
      <c r="P9" s="16">
        <f t="shared" si="0"/>
        <v>1</v>
      </c>
      <c r="Q9" s="15"/>
      <c r="R9" s="15"/>
      <c r="S9" s="15"/>
      <c r="T9" s="13" t="s">
        <v>70</v>
      </c>
    </row>
    <row r="10" spans="1:20" ht="338.25" thickBot="1" x14ac:dyDescent="0.25">
      <c r="A10" s="11" t="s">
        <v>414</v>
      </c>
      <c r="B10" s="7" t="s">
        <v>75</v>
      </c>
      <c r="C10" s="28" t="s">
        <v>76</v>
      </c>
      <c r="D10" s="12" t="s">
        <v>77</v>
      </c>
      <c r="E10" s="7" t="s">
        <v>78</v>
      </c>
      <c r="F10" s="13" t="s">
        <v>79</v>
      </c>
      <c r="G10" s="10" t="s">
        <v>80</v>
      </c>
      <c r="H10" s="25">
        <v>2</v>
      </c>
      <c r="I10" s="26" t="s">
        <v>81</v>
      </c>
      <c r="J10" s="27" t="s">
        <v>417</v>
      </c>
      <c r="K10" s="27" t="s">
        <v>63</v>
      </c>
      <c r="L10" s="61">
        <v>0</v>
      </c>
      <c r="M10" s="25">
        <v>2</v>
      </c>
      <c r="N10" s="61">
        <v>0</v>
      </c>
      <c r="O10" s="28">
        <v>0.5</v>
      </c>
      <c r="P10" s="16">
        <f t="shared" si="0"/>
        <v>0.25</v>
      </c>
      <c r="Q10" s="15" t="s">
        <v>84</v>
      </c>
      <c r="R10" s="15" t="s">
        <v>85</v>
      </c>
      <c r="S10" s="15" t="s">
        <v>457</v>
      </c>
      <c r="T10" s="13" t="s">
        <v>418</v>
      </c>
    </row>
    <row r="11" spans="1:20" ht="68.25" thickBot="1" x14ac:dyDescent="0.25">
      <c r="A11" s="11" t="s">
        <v>414</v>
      </c>
      <c r="B11" s="7" t="s">
        <v>75</v>
      </c>
      <c r="C11" s="28" t="s">
        <v>76</v>
      </c>
      <c r="D11" s="12" t="s">
        <v>87</v>
      </c>
      <c r="E11" s="7" t="s">
        <v>88</v>
      </c>
      <c r="F11" s="13" t="s">
        <v>79</v>
      </c>
      <c r="G11" s="10" t="s">
        <v>89</v>
      </c>
      <c r="H11" s="13">
        <v>1</v>
      </c>
      <c r="I11" s="13" t="s">
        <v>90</v>
      </c>
      <c r="J11" s="13" t="s">
        <v>91</v>
      </c>
      <c r="K11" s="13" t="s">
        <v>63</v>
      </c>
      <c r="L11" s="61">
        <v>0</v>
      </c>
      <c r="M11" s="10">
        <v>1</v>
      </c>
      <c r="N11" s="61">
        <v>0</v>
      </c>
      <c r="O11" s="10">
        <v>1</v>
      </c>
      <c r="P11" s="16">
        <f t="shared" si="0"/>
        <v>1</v>
      </c>
      <c r="Q11" s="15"/>
      <c r="R11" s="15"/>
      <c r="S11" s="15"/>
      <c r="T11" s="13" t="s">
        <v>86</v>
      </c>
    </row>
    <row r="12" spans="1:20" ht="214.5" thickBot="1" x14ac:dyDescent="0.25">
      <c r="A12" s="11" t="s">
        <v>414</v>
      </c>
      <c r="B12" s="7" t="s">
        <v>92</v>
      </c>
      <c r="C12" s="34" t="s">
        <v>93</v>
      </c>
      <c r="D12" s="12" t="s">
        <v>94</v>
      </c>
      <c r="E12" s="7" t="s">
        <v>95</v>
      </c>
      <c r="F12" s="7" t="s">
        <v>45</v>
      </c>
      <c r="G12" s="10" t="s">
        <v>96</v>
      </c>
      <c r="H12" s="35">
        <v>0.8</v>
      </c>
      <c r="I12" s="7" t="s">
        <v>97</v>
      </c>
      <c r="J12" s="7" t="s">
        <v>419</v>
      </c>
      <c r="K12" s="7" t="s">
        <v>63</v>
      </c>
      <c r="L12" s="60">
        <v>0.2</v>
      </c>
      <c r="M12" s="60">
        <v>0.6</v>
      </c>
      <c r="N12" s="60">
        <v>0.2</v>
      </c>
      <c r="O12" s="60">
        <v>0.4</v>
      </c>
      <c r="P12" s="16">
        <f>(N12+O12)/(L12+M12)</f>
        <v>0.75000000000000011</v>
      </c>
      <c r="Q12" s="12" t="s">
        <v>98</v>
      </c>
      <c r="R12" s="12" t="s">
        <v>99</v>
      </c>
      <c r="S12" s="12" t="s">
        <v>100</v>
      </c>
      <c r="T12" s="7" t="s">
        <v>86</v>
      </c>
    </row>
    <row r="13" spans="1:20" ht="102" thickBot="1" x14ac:dyDescent="0.25">
      <c r="A13" s="11" t="s">
        <v>414</v>
      </c>
      <c r="B13" s="7" t="s">
        <v>101</v>
      </c>
      <c r="C13" s="28" t="s">
        <v>102</v>
      </c>
      <c r="D13" s="12" t="s">
        <v>103</v>
      </c>
      <c r="E13" s="7" t="s">
        <v>104</v>
      </c>
      <c r="F13" s="7" t="s">
        <v>45</v>
      </c>
      <c r="G13" s="10" t="s">
        <v>105</v>
      </c>
      <c r="H13" s="16">
        <v>0.75</v>
      </c>
      <c r="I13" s="14" t="s">
        <v>106</v>
      </c>
      <c r="J13" s="13" t="s">
        <v>420</v>
      </c>
      <c r="K13" s="13" t="s">
        <v>63</v>
      </c>
      <c r="L13" s="17">
        <v>0.25</v>
      </c>
      <c r="M13" s="60">
        <v>0.5</v>
      </c>
      <c r="N13" s="17">
        <v>0.1</v>
      </c>
      <c r="O13" s="17">
        <v>0.65</v>
      </c>
      <c r="P13" s="16">
        <f t="shared" si="0"/>
        <v>1</v>
      </c>
      <c r="Q13" s="15"/>
      <c r="R13" s="15"/>
      <c r="S13" s="15"/>
      <c r="T13" s="13" t="s">
        <v>421</v>
      </c>
    </row>
    <row r="14" spans="1:20" ht="45.75" thickBot="1" x14ac:dyDescent="0.25">
      <c r="A14" s="11" t="s">
        <v>414</v>
      </c>
      <c r="B14" s="7">
        <v>2.11</v>
      </c>
      <c r="C14" s="28">
        <v>1.3</v>
      </c>
      <c r="D14" s="15" t="s">
        <v>108</v>
      </c>
      <c r="E14" s="7" t="s">
        <v>109</v>
      </c>
      <c r="F14" s="7" t="s">
        <v>45</v>
      </c>
      <c r="G14" s="10" t="s">
        <v>110</v>
      </c>
      <c r="H14" s="16">
        <v>1</v>
      </c>
      <c r="I14" s="14" t="s">
        <v>111</v>
      </c>
      <c r="J14" s="13" t="s">
        <v>422</v>
      </c>
      <c r="K14" s="13" t="s">
        <v>63</v>
      </c>
      <c r="L14" s="17">
        <v>0.25</v>
      </c>
      <c r="M14" s="17">
        <v>0.75</v>
      </c>
      <c r="N14" s="17">
        <v>0.25</v>
      </c>
      <c r="O14" s="17">
        <v>0.75</v>
      </c>
      <c r="P14" s="16">
        <f t="shared" si="0"/>
        <v>1</v>
      </c>
      <c r="Q14" s="15"/>
      <c r="R14" s="15"/>
      <c r="S14" s="15"/>
      <c r="T14" s="13" t="s">
        <v>107</v>
      </c>
    </row>
    <row r="15" spans="1:20" ht="147" thickBot="1" x14ac:dyDescent="0.25">
      <c r="A15" s="11" t="s">
        <v>414</v>
      </c>
      <c r="B15" s="7" t="s">
        <v>112</v>
      </c>
      <c r="C15" s="28">
        <v>1.2</v>
      </c>
      <c r="D15" s="15" t="s">
        <v>113</v>
      </c>
      <c r="E15" s="7" t="s">
        <v>114</v>
      </c>
      <c r="F15" s="7" t="s">
        <v>45</v>
      </c>
      <c r="G15" s="10" t="s">
        <v>115</v>
      </c>
      <c r="H15" s="16">
        <v>1</v>
      </c>
      <c r="I15" s="14" t="s">
        <v>116</v>
      </c>
      <c r="J15" s="13" t="s">
        <v>117</v>
      </c>
      <c r="K15" s="13" t="s">
        <v>63</v>
      </c>
      <c r="L15" s="17">
        <v>0.5</v>
      </c>
      <c r="M15" s="60">
        <v>0.5</v>
      </c>
      <c r="N15" s="17">
        <v>0.5</v>
      </c>
      <c r="O15" s="17">
        <v>0.47</v>
      </c>
      <c r="P15" s="16">
        <f t="shared" si="0"/>
        <v>0.97</v>
      </c>
      <c r="Q15" s="15"/>
      <c r="R15" s="15"/>
      <c r="S15" s="15"/>
      <c r="T15" s="13"/>
    </row>
    <row r="16" spans="1:20" ht="203.25" thickBot="1" x14ac:dyDescent="0.25">
      <c r="A16" s="11" t="s">
        <v>414</v>
      </c>
      <c r="B16" s="7" t="s">
        <v>75</v>
      </c>
      <c r="C16" s="28">
        <v>1.3</v>
      </c>
      <c r="D16" s="15" t="s">
        <v>118</v>
      </c>
      <c r="E16" s="7" t="s">
        <v>119</v>
      </c>
      <c r="F16" s="7" t="s">
        <v>79</v>
      </c>
      <c r="G16" s="10" t="s">
        <v>120</v>
      </c>
      <c r="H16" s="13">
        <v>3</v>
      </c>
      <c r="I16" s="14" t="s">
        <v>423</v>
      </c>
      <c r="J16" s="13" t="s">
        <v>121</v>
      </c>
      <c r="K16" s="13" t="s">
        <v>122</v>
      </c>
      <c r="L16" s="61">
        <v>0</v>
      </c>
      <c r="M16" s="10">
        <v>3</v>
      </c>
      <c r="N16" s="61">
        <v>0</v>
      </c>
      <c r="O16" s="10">
        <v>2</v>
      </c>
      <c r="P16" s="16">
        <f t="shared" si="0"/>
        <v>0.66666666666666663</v>
      </c>
      <c r="Q16" s="12" t="s">
        <v>123</v>
      </c>
      <c r="R16" s="12" t="s">
        <v>456</v>
      </c>
      <c r="S16" s="15"/>
      <c r="T16" s="13" t="s">
        <v>124</v>
      </c>
    </row>
    <row r="17" spans="1:20" ht="408.75" customHeight="1" thickBot="1" x14ac:dyDescent="0.25">
      <c r="A17" s="11" t="s">
        <v>414</v>
      </c>
      <c r="B17" s="13">
        <v>12</v>
      </c>
      <c r="C17" s="28" t="s">
        <v>125</v>
      </c>
      <c r="D17" s="15" t="s">
        <v>126</v>
      </c>
      <c r="E17" s="13" t="s">
        <v>127</v>
      </c>
      <c r="F17" s="13" t="s">
        <v>45</v>
      </c>
      <c r="G17" s="10" t="s">
        <v>128</v>
      </c>
      <c r="H17" s="16">
        <v>1</v>
      </c>
      <c r="I17" s="14" t="s">
        <v>129</v>
      </c>
      <c r="J17" s="13" t="s">
        <v>130</v>
      </c>
      <c r="K17" s="13" t="s">
        <v>131</v>
      </c>
      <c r="L17" s="17">
        <v>0.5</v>
      </c>
      <c r="M17" s="60">
        <v>0.5</v>
      </c>
      <c r="N17" s="60">
        <v>0.41</v>
      </c>
      <c r="O17" s="17">
        <v>0.38</v>
      </c>
      <c r="P17" s="16">
        <f t="shared" si="0"/>
        <v>0.79</v>
      </c>
      <c r="Q17" s="15" t="s">
        <v>424</v>
      </c>
      <c r="R17" s="15" t="s">
        <v>132</v>
      </c>
      <c r="S17" s="15"/>
      <c r="T17" s="13" t="s">
        <v>425</v>
      </c>
    </row>
    <row r="18" spans="1:20" ht="113.25" thickBot="1" x14ac:dyDescent="0.25">
      <c r="A18" s="11" t="s">
        <v>414</v>
      </c>
      <c r="B18" s="10" t="s">
        <v>135</v>
      </c>
      <c r="C18" s="28" t="s">
        <v>42</v>
      </c>
      <c r="D18" s="15" t="s">
        <v>136</v>
      </c>
      <c r="E18" s="13" t="s">
        <v>114</v>
      </c>
      <c r="F18" s="13" t="s">
        <v>45</v>
      </c>
      <c r="G18" s="10" t="s">
        <v>137</v>
      </c>
      <c r="H18" s="35">
        <v>0.95</v>
      </c>
      <c r="I18" s="14" t="s">
        <v>138</v>
      </c>
      <c r="J18" s="13" t="s">
        <v>130</v>
      </c>
      <c r="K18" s="10" t="s">
        <v>63</v>
      </c>
      <c r="L18" s="68">
        <v>0.47499999999999998</v>
      </c>
      <c r="M18" s="68">
        <v>0.47499999999999998</v>
      </c>
      <c r="N18" s="68">
        <v>0.35599999999999998</v>
      </c>
      <c r="O18" s="68">
        <v>0.45500000000000002</v>
      </c>
      <c r="P18" s="16">
        <f>(N18+O18)/(L18+M18)</f>
        <v>0.85368421052631582</v>
      </c>
      <c r="Q18" s="15"/>
      <c r="R18" s="15"/>
      <c r="S18" s="15"/>
      <c r="T18" s="13" t="s">
        <v>124</v>
      </c>
    </row>
    <row r="19" spans="1:20" ht="135.75" thickBot="1" x14ac:dyDescent="0.25">
      <c r="A19" s="11" t="s">
        <v>414</v>
      </c>
      <c r="B19" s="10" t="s">
        <v>139</v>
      </c>
      <c r="C19" s="28">
        <v>1.2</v>
      </c>
      <c r="D19" s="15" t="s">
        <v>140</v>
      </c>
      <c r="E19" s="13" t="s">
        <v>141</v>
      </c>
      <c r="F19" s="13" t="s">
        <v>45</v>
      </c>
      <c r="G19" s="10" t="s">
        <v>142</v>
      </c>
      <c r="H19" s="35">
        <v>1</v>
      </c>
      <c r="I19" s="14" t="s">
        <v>143</v>
      </c>
      <c r="J19" s="13" t="s">
        <v>427</v>
      </c>
      <c r="K19" s="10" t="s">
        <v>63</v>
      </c>
      <c r="L19" s="17">
        <v>0.5</v>
      </c>
      <c r="M19" s="60">
        <v>0.5</v>
      </c>
      <c r="N19" s="17">
        <v>0.5</v>
      </c>
      <c r="O19" s="17">
        <v>0.49</v>
      </c>
      <c r="P19" s="16">
        <f t="shared" si="0"/>
        <v>0.99</v>
      </c>
      <c r="Q19" s="15"/>
      <c r="R19" s="15"/>
      <c r="S19" s="15"/>
      <c r="T19" s="13" t="s">
        <v>144</v>
      </c>
    </row>
    <row r="20" spans="1:20" ht="90.75" thickBot="1" x14ac:dyDescent="0.25">
      <c r="A20" s="11" t="s">
        <v>414</v>
      </c>
      <c r="B20" s="10" t="s">
        <v>145</v>
      </c>
      <c r="C20" s="28" t="s">
        <v>146</v>
      </c>
      <c r="D20" s="15" t="s">
        <v>147</v>
      </c>
      <c r="E20" s="13" t="s">
        <v>148</v>
      </c>
      <c r="F20" s="13" t="s">
        <v>45</v>
      </c>
      <c r="G20" s="10" t="s">
        <v>149</v>
      </c>
      <c r="H20" s="16">
        <v>0.15</v>
      </c>
      <c r="I20" s="14" t="s">
        <v>150</v>
      </c>
      <c r="J20" s="13" t="s">
        <v>427</v>
      </c>
      <c r="K20" s="10" t="s">
        <v>63</v>
      </c>
      <c r="L20" s="17">
        <v>0.05</v>
      </c>
      <c r="M20" s="60">
        <v>0.1</v>
      </c>
      <c r="N20" s="17">
        <v>0.05</v>
      </c>
      <c r="O20" s="17">
        <v>0.09</v>
      </c>
      <c r="P20" s="16">
        <f t="shared" si="0"/>
        <v>0.93333333333333324</v>
      </c>
      <c r="Q20" s="15"/>
      <c r="R20" s="15"/>
      <c r="S20" s="15"/>
      <c r="T20" s="13" t="s">
        <v>144</v>
      </c>
    </row>
    <row r="21" spans="1:20" ht="158.25" thickBot="1" x14ac:dyDescent="0.25">
      <c r="A21" s="11" t="s">
        <v>414</v>
      </c>
      <c r="B21" s="10">
        <v>9</v>
      </c>
      <c r="C21" s="28" t="s">
        <v>151</v>
      </c>
      <c r="D21" s="15" t="s">
        <v>152</v>
      </c>
      <c r="E21" s="13" t="s">
        <v>153</v>
      </c>
      <c r="F21" s="13" t="s">
        <v>45</v>
      </c>
      <c r="G21" s="10" t="s">
        <v>154</v>
      </c>
      <c r="H21" s="16">
        <v>0.25</v>
      </c>
      <c r="I21" s="14" t="s">
        <v>155</v>
      </c>
      <c r="J21" s="13" t="s">
        <v>83</v>
      </c>
      <c r="K21" s="13" t="s">
        <v>122</v>
      </c>
      <c r="L21" s="17">
        <v>0.1</v>
      </c>
      <c r="M21" s="60">
        <v>0.15</v>
      </c>
      <c r="N21" s="17">
        <v>0.05</v>
      </c>
      <c r="O21" s="17">
        <v>0.1</v>
      </c>
      <c r="P21" s="16">
        <f t="shared" si="0"/>
        <v>0.60000000000000009</v>
      </c>
      <c r="Q21" s="15" t="s">
        <v>156</v>
      </c>
      <c r="R21" s="15" t="s">
        <v>157</v>
      </c>
      <c r="S21" s="15" t="s">
        <v>158</v>
      </c>
      <c r="T21" s="13" t="s">
        <v>133</v>
      </c>
    </row>
    <row r="22" spans="1:20" ht="158.25" thickBot="1" x14ac:dyDescent="0.25">
      <c r="A22" s="11" t="s">
        <v>414</v>
      </c>
      <c r="B22" s="10">
        <v>9</v>
      </c>
      <c r="C22" s="28" t="s">
        <v>151</v>
      </c>
      <c r="D22" s="15" t="s">
        <v>159</v>
      </c>
      <c r="E22" s="13" t="s">
        <v>160</v>
      </c>
      <c r="F22" s="13" t="s">
        <v>45</v>
      </c>
      <c r="G22" s="10" t="s">
        <v>161</v>
      </c>
      <c r="H22" s="16">
        <v>0.9</v>
      </c>
      <c r="I22" s="14" t="s">
        <v>162</v>
      </c>
      <c r="J22" s="13" t="s">
        <v>83</v>
      </c>
      <c r="K22" s="13" t="s">
        <v>63</v>
      </c>
      <c r="L22" s="17">
        <v>0.35</v>
      </c>
      <c r="M22" s="60">
        <v>0.55000000000000004</v>
      </c>
      <c r="N22" s="17">
        <v>0.26</v>
      </c>
      <c r="O22" s="17">
        <v>0.45</v>
      </c>
      <c r="P22" s="16">
        <f t="shared" si="0"/>
        <v>0.78888888888888886</v>
      </c>
      <c r="Q22" s="15" t="s">
        <v>455</v>
      </c>
      <c r="R22" s="15" t="s">
        <v>163</v>
      </c>
      <c r="S22" s="15" t="s">
        <v>164</v>
      </c>
      <c r="T22" s="13" t="s">
        <v>133</v>
      </c>
    </row>
    <row r="23" spans="1:20" ht="45.75" thickBot="1" x14ac:dyDescent="0.25">
      <c r="A23" s="11" t="s">
        <v>414</v>
      </c>
      <c r="B23" s="10">
        <v>9</v>
      </c>
      <c r="C23" s="28" t="s">
        <v>151</v>
      </c>
      <c r="D23" s="15" t="s">
        <v>165</v>
      </c>
      <c r="E23" s="13" t="s">
        <v>166</v>
      </c>
      <c r="F23" s="13" t="s">
        <v>79</v>
      </c>
      <c r="G23" s="10" t="s">
        <v>167</v>
      </c>
      <c r="H23" s="13">
        <v>1</v>
      </c>
      <c r="I23" s="14" t="s">
        <v>168</v>
      </c>
      <c r="J23" s="13" t="s">
        <v>83</v>
      </c>
      <c r="K23" s="10" t="s">
        <v>122</v>
      </c>
      <c r="L23" s="61">
        <v>0</v>
      </c>
      <c r="M23" s="62">
        <v>1</v>
      </c>
      <c r="N23" s="61">
        <v>0</v>
      </c>
      <c r="O23" s="27">
        <v>1</v>
      </c>
      <c r="P23" s="16">
        <f t="shared" si="0"/>
        <v>1</v>
      </c>
      <c r="Q23" s="15"/>
      <c r="R23" s="15"/>
      <c r="S23" s="15"/>
      <c r="T23" s="13" t="s">
        <v>133</v>
      </c>
    </row>
    <row r="24" spans="1:20" ht="57" thickBot="1" x14ac:dyDescent="0.25">
      <c r="A24" s="11" t="s">
        <v>414</v>
      </c>
      <c r="B24" s="10">
        <v>9</v>
      </c>
      <c r="C24" s="28" t="s">
        <v>151</v>
      </c>
      <c r="D24" s="15" t="s">
        <v>169</v>
      </c>
      <c r="E24" s="13" t="s">
        <v>170</v>
      </c>
      <c r="F24" s="13" t="s">
        <v>45</v>
      </c>
      <c r="G24" s="10" t="s">
        <v>171</v>
      </c>
      <c r="H24" s="16">
        <v>0.85</v>
      </c>
      <c r="I24" s="14" t="s">
        <v>172</v>
      </c>
      <c r="J24" s="13" t="s">
        <v>83</v>
      </c>
      <c r="K24" s="10" t="s">
        <v>63</v>
      </c>
      <c r="L24" s="69">
        <v>0.42499999999999999</v>
      </c>
      <c r="M24" s="69">
        <v>0.42499999999999999</v>
      </c>
      <c r="N24" s="69">
        <v>0.40200000000000002</v>
      </c>
      <c r="O24" s="69">
        <v>0.42499999999999999</v>
      </c>
      <c r="P24" s="16">
        <f t="shared" si="0"/>
        <v>0.9729411764705882</v>
      </c>
      <c r="Q24" s="12"/>
      <c r="R24" s="12"/>
      <c r="S24" s="12"/>
      <c r="T24" s="13" t="s">
        <v>133</v>
      </c>
    </row>
    <row r="25" spans="1:20" ht="79.5" thickBot="1" x14ac:dyDescent="0.25">
      <c r="A25" s="11" t="s">
        <v>414</v>
      </c>
      <c r="B25" s="10">
        <v>9</v>
      </c>
      <c r="C25" s="28" t="s">
        <v>173</v>
      </c>
      <c r="D25" s="15" t="s">
        <v>174</v>
      </c>
      <c r="E25" s="13" t="s">
        <v>175</v>
      </c>
      <c r="F25" s="13" t="s">
        <v>45</v>
      </c>
      <c r="G25" s="10" t="s">
        <v>176</v>
      </c>
      <c r="H25" s="16">
        <v>0.5</v>
      </c>
      <c r="I25" s="14" t="s">
        <v>177</v>
      </c>
      <c r="J25" s="13" t="s">
        <v>83</v>
      </c>
      <c r="K25" s="10" t="s">
        <v>63</v>
      </c>
      <c r="L25" s="61">
        <v>0</v>
      </c>
      <c r="M25" s="60">
        <v>0.5</v>
      </c>
      <c r="N25" s="61">
        <v>0</v>
      </c>
      <c r="O25" s="60">
        <v>0.5</v>
      </c>
      <c r="P25" s="16">
        <f t="shared" si="0"/>
        <v>1</v>
      </c>
      <c r="Q25" s="12"/>
      <c r="R25" s="12"/>
      <c r="S25" s="12"/>
      <c r="T25" s="13" t="s">
        <v>133</v>
      </c>
    </row>
    <row r="26" spans="1:20" ht="192" thickBot="1" x14ac:dyDescent="0.25">
      <c r="A26" s="11" t="s">
        <v>414</v>
      </c>
      <c r="B26" s="7" t="s">
        <v>178</v>
      </c>
      <c r="C26" s="28" t="s">
        <v>173</v>
      </c>
      <c r="D26" s="12" t="s">
        <v>179</v>
      </c>
      <c r="E26" s="7" t="s">
        <v>114</v>
      </c>
      <c r="F26" s="13" t="s">
        <v>45</v>
      </c>
      <c r="G26" s="10" t="s">
        <v>180</v>
      </c>
      <c r="H26" s="16">
        <v>0.9</v>
      </c>
      <c r="I26" s="18" t="s">
        <v>181</v>
      </c>
      <c r="J26" s="13" t="s">
        <v>428</v>
      </c>
      <c r="K26" s="10" t="s">
        <v>63</v>
      </c>
      <c r="L26" s="17">
        <v>0.45</v>
      </c>
      <c r="M26" s="60">
        <v>0.45</v>
      </c>
      <c r="N26" s="17">
        <v>0.44</v>
      </c>
      <c r="O26" s="17">
        <v>0.45</v>
      </c>
      <c r="P26" s="16">
        <f t="shared" si="0"/>
        <v>0.98888888888888893</v>
      </c>
      <c r="Q26" s="15"/>
      <c r="R26" s="15"/>
      <c r="S26" s="15"/>
      <c r="T26" s="13" t="s">
        <v>429</v>
      </c>
    </row>
    <row r="27" spans="1:20" ht="119.25" customHeight="1" thickBot="1" x14ac:dyDescent="0.25">
      <c r="A27" s="11" t="s">
        <v>414</v>
      </c>
      <c r="B27" s="7">
        <v>12</v>
      </c>
      <c r="C27" s="28" t="s">
        <v>182</v>
      </c>
      <c r="D27" s="12" t="s">
        <v>183</v>
      </c>
      <c r="E27" s="7" t="s">
        <v>184</v>
      </c>
      <c r="F27" s="13" t="s">
        <v>79</v>
      </c>
      <c r="G27" s="10" t="s">
        <v>185</v>
      </c>
      <c r="H27" s="13">
        <v>2</v>
      </c>
      <c r="I27" s="18" t="s">
        <v>430</v>
      </c>
      <c r="J27" s="13" t="s">
        <v>426</v>
      </c>
      <c r="K27" s="10" t="s">
        <v>63</v>
      </c>
      <c r="L27" s="11">
        <v>1</v>
      </c>
      <c r="M27" s="11">
        <v>1</v>
      </c>
      <c r="N27" s="65">
        <v>0</v>
      </c>
      <c r="O27" s="65">
        <v>0</v>
      </c>
      <c r="P27" s="16">
        <f t="shared" si="0"/>
        <v>0</v>
      </c>
      <c r="Q27" s="15" t="s">
        <v>186</v>
      </c>
      <c r="R27" s="15" t="s">
        <v>454</v>
      </c>
      <c r="S27" s="15"/>
      <c r="T27" s="13" t="s">
        <v>134</v>
      </c>
    </row>
    <row r="28" spans="1:20" ht="137.25" customHeight="1" thickBot="1" x14ac:dyDescent="0.25">
      <c r="A28" s="11" t="s">
        <v>414</v>
      </c>
      <c r="B28" s="7" t="s">
        <v>431</v>
      </c>
      <c r="C28" s="28" t="s">
        <v>125</v>
      </c>
      <c r="D28" s="12" t="s">
        <v>187</v>
      </c>
      <c r="E28" s="7" t="s">
        <v>188</v>
      </c>
      <c r="F28" s="13" t="s">
        <v>45</v>
      </c>
      <c r="G28" s="10" t="s">
        <v>189</v>
      </c>
      <c r="H28" s="16">
        <v>1</v>
      </c>
      <c r="I28" s="18" t="s">
        <v>190</v>
      </c>
      <c r="J28" s="13" t="s">
        <v>191</v>
      </c>
      <c r="K28" s="10" t="s">
        <v>63</v>
      </c>
      <c r="L28" s="17">
        <v>0.5</v>
      </c>
      <c r="M28" s="60">
        <v>0.5</v>
      </c>
      <c r="N28" s="60">
        <v>0</v>
      </c>
      <c r="O28" s="60">
        <v>0.5</v>
      </c>
      <c r="P28" s="16">
        <f t="shared" si="0"/>
        <v>0.5</v>
      </c>
      <c r="Q28" s="15" t="s">
        <v>447</v>
      </c>
      <c r="R28" s="15" t="s">
        <v>453</v>
      </c>
      <c r="S28" s="15"/>
      <c r="T28" s="13" t="s">
        <v>134</v>
      </c>
    </row>
    <row r="29" spans="1:20" ht="158.25" thickBot="1" x14ac:dyDescent="0.25">
      <c r="A29" s="11" t="s">
        <v>414</v>
      </c>
      <c r="B29" s="13" t="s">
        <v>432</v>
      </c>
      <c r="C29" s="28" t="s">
        <v>125</v>
      </c>
      <c r="D29" s="12" t="s">
        <v>192</v>
      </c>
      <c r="E29" s="13" t="s">
        <v>193</v>
      </c>
      <c r="F29" s="13" t="s">
        <v>45</v>
      </c>
      <c r="G29" s="10" t="s">
        <v>194</v>
      </c>
      <c r="H29" s="16">
        <v>1</v>
      </c>
      <c r="I29" s="14" t="s">
        <v>195</v>
      </c>
      <c r="J29" s="13" t="s">
        <v>196</v>
      </c>
      <c r="K29" s="13" t="s">
        <v>122</v>
      </c>
      <c r="L29" s="17">
        <v>0.5</v>
      </c>
      <c r="M29" s="17">
        <v>0.5</v>
      </c>
      <c r="N29" s="17">
        <v>0.4</v>
      </c>
      <c r="O29" s="17">
        <v>0.1</v>
      </c>
      <c r="P29" s="16">
        <f t="shared" si="0"/>
        <v>0.5</v>
      </c>
      <c r="Q29" s="15" t="s">
        <v>448</v>
      </c>
      <c r="R29" s="12" t="s">
        <v>197</v>
      </c>
      <c r="S29" s="15"/>
      <c r="T29" s="13" t="s">
        <v>134</v>
      </c>
    </row>
    <row r="30" spans="1:20" ht="90.75" thickBot="1" x14ac:dyDescent="0.25">
      <c r="A30" s="11" t="s">
        <v>414</v>
      </c>
      <c r="B30" s="10">
        <v>15.16</v>
      </c>
      <c r="C30" s="28" t="s">
        <v>57</v>
      </c>
      <c r="D30" s="12" t="s">
        <v>198</v>
      </c>
      <c r="E30" s="13" t="s">
        <v>199</v>
      </c>
      <c r="F30" s="13" t="s">
        <v>45</v>
      </c>
      <c r="G30" s="10" t="s">
        <v>200</v>
      </c>
      <c r="H30" s="16">
        <v>0.75</v>
      </c>
      <c r="I30" s="14" t="s">
        <v>201</v>
      </c>
      <c r="J30" s="13" t="s">
        <v>433</v>
      </c>
      <c r="K30" s="13" t="s">
        <v>63</v>
      </c>
      <c r="L30" s="60">
        <v>0.25</v>
      </c>
      <c r="M30" s="60">
        <v>0.5</v>
      </c>
      <c r="N30" s="60">
        <v>0.25</v>
      </c>
      <c r="O30" s="60">
        <v>0.5</v>
      </c>
      <c r="P30" s="16">
        <f t="shared" si="0"/>
        <v>1</v>
      </c>
      <c r="Q30" s="12"/>
      <c r="R30" s="12"/>
      <c r="S30" s="12"/>
      <c r="T30" s="13" t="s">
        <v>134</v>
      </c>
    </row>
    <row r="31" spans="1:20" ht="79.5" thickBot="1" x14ac:dyDescent="0.25">
      <c r="A31" s="11" t="s">
        <v>414</v>
      </c>
      <c r="B31" s="10">
        <v>15.16</v>
      </c>
      <c r="C31" s="28" t="s">
        <v>57</v>
      </c>
      <c r="D31" s="12" t="s">
        <v>202</v>
      </c>
      <c r="E31" s="13" t="s">
        <v>203</v>
      </c>
      <c r="F31" s="13" t="s">
        <v>45</v>
      </c>
      <c r="G31" s="10" t="s">
        <v>204</v>
      </c>
      <c r="H31" s="16">
        <v>1</v>
      </c>
      <c r="I31" s="14" t="s">
        <v>205</v>
      </c>
      <c r="J31" s="13" t="s">
        <v>82</v>
      </c>
      <c r="K31" s="13" t="s">
        <v>63</v>
      </c>
      <c r="L31" s="60">
        <v>1</v>
      </c>
      <c r="M31" s="61">
        <v>0</v>
      </c>
      <c r="N31" s="60">
        <v>1</v>
      </c>
      <c r="O31" s="61">
        <v>0</v>
      </c>
      <c r="P31" s="16">
        <f t="shared" si="0"/>
        <v>1</v>
      </c>
      <c r="Q31" s="15"/>
      <c r="R31" s="15"/>
      <c r="S31" s="15"/>
      <c r="T31" s="13" t="s">
        <v>134</v>
      </c>
    </row>
    <row r="32" spans="1:20" ht="79.5" thickBot="1" x14ac:dyDescent="0.25">
      <c r="A32" s="11" t="s">
        <v>414</v>
      </c>
      <c r="B32" s="10">
        <v>15.16</v>
      </c>
      <c r="C32" s="28" t="s">
        <v>57</v>
      </c>
      <c r="D32" s="15" t="s">
        <v>206</v>
      </c>
      <c r="E32" s="13" t="s">
        <v>207</v>
      </c>
      <c r="F32" s="13" t="s">
        <v>45</v>
      </c>
      <c r="G32" s="10" t="s">
        <v>208</v>
      </c>
      <c r="H32" s="16">
        <v>1</v>
      </c>
      <c r="I32" s="14" t="s">
        <v>209</v>
      </c>
      <c r="J32" s="13" t="s">
        <v>82</v>
      </c>
      <c r="K32" s="13" t="s">
        <v>63</v>
      </c>
      <c r="L32" s="61">
        <v>0</v>
      </c>
      <c r="M32" s="60">
        <v>1</v>
      </c>
      <c r="N32" s="61">
        <v>0</v>
      </c>
      <c r="O32" s="17">
        <v>0.9</v>
      </c>
      <c r="P32" s="16">
        <f t="shared" si="0"/>
        <v>0.9</v>
      </c>
      <c r="Q32" s="15"/>
      <c r="R32" s="15"/>
      <c r="S32" s="15"/>
      <c r="T32" s="13" t="s">
        <v>134</v>
      </c>
    </row>
    <row r="33" spans="1:20" ht="90.75" thickBot="1" x14ac:dyDescent="0.25">
      <c r="A33" s="11" t="s">
        <v>414</v>
      </c>
      <c r="B33" s="13" t="s">
        <v>210</v>
      </c>
      <c r="C33" s="28" t="s">
        <v>57</v>
      </c>
      <c r="D33" s="15" t="s">
        <v>211</v>
      </c>
      <c r="E33" s="13" t="s">
        <v>212</v>
      </c>
      <c r="F33" s="13" t="s">
        <v>45</v>
      </c>
      <c r="G33" s="10" t="s">
        <v>213</v>
      </c>
      <c r="H33" s="16">
        <v>1</v>
      </c>
      <c r="I33" s="14" t="s">
        <v>214</v>
      </c>
      <c r="J33" s="13" t="s">
        <v>215</v>
      </c>
      <c r="K33" s="10" t="s">
        <v>63</v>
      </c>
      <c r="L33" s="17">
        <v>0.5</v>
      </c>
      <c r="M33" s="60">
        <v>0.5</v>
      </c>
      <c r="N33" s="17">
        <v>0.5</v>
      </c>
      <c r="O33" s="17">
        <v>0.45</v>
      </c>
      <c r="P33" s="16">
        <f t="shared" si="0"/>
        <v>0.95</v>
      </c>
      <c r="Q33" s="15"/>
      <c r="R33" s="15"/>
      <c r="S33" s="15"/>
      <c r="T33" s="13" t="s">
        <v>134</v>
      </c>
    </row>
    <row r="34" spans="1:20" ht="57" thickBot="1" x14ac:dyDescent="0.25">
      <c r="A34" s="11" t="s">
        <v>414</v>
      </c>
      <c r="B34" s="7" t="s">
        <v>178</v>
      </c>
      <c r="C34" s="28">
        <v>3.1</v>
      </c>
      <c r="D34" s="15" t="s">
        <v>216</v>
      </c>
      <c r="E34" s="13" t="s">
        <v>217</v>
      </c>
      <c r="F34" s="13" t="s">
        <v>79</v>
      </c>
      <c r="G34" s="10" t="s">
        <v>218</v>
      </c>
      <c r="H34" s="10">
        <v>1</v>
      </c>
      <c r="I34" s="14" t="s">
        <v>219</v>
      </c>
      <c r="J34" s="13" t="s">
        <v>83</v>
      </c>
      <c r="K34" s="10" t="s">
        <v>63</v>
      </c>
      <c r="L34" s="28">
        <v>0.5</v>
      </c>
      <c r="M34" s="28">
        <v>0.5</v>
      </c>
      <c r="N34" s="28">
        <v>0.5</v>
      </c>
      <c r="O34" s="28">
        <v>0.4</v>
      </c>
      <c r="P34" s="16">
        <f t="shared" si="0"/>
        <v>0.9</v>
      </c>
      <c r="Q34" s="15"/>
      <c r="R34" s="15"/>
      <c r="S34" s="15"/>
      <c r="T34" s="13" t="s">
        <v>134</v>
      </c>
    </row>
    <row r="35" spans="1:20" ht="79.5" thickBot="1" x14ac:dyDescent="0.25">
      <c r="A35" s="11" t="s">
        <v>414</v>
      </c>
      <c r="B35" s="7" t="s">
        <v>178</v>
      </c>
      <c r="C35" s="28" t="s">
        <v>173</v>
      </c>
      <c r="D35" s="15" t="s">
        <v>220</v>
      </c>
      <c r="E35" s="13" t="s">
        <v>434</v>
      </c>
      <c r="F35" s="13" t="s">
        <v>45</v>
      </c>
      <c r="G35" s="10" t="s">
        <v>221</v>
      </c>
      <c r="H35" s="16">
        <v>1</v>
      </c>
      <c r="I35" s="12" t="s">
        <v>222</v>
      </c>
      <c r="J35" s="13" t="s">
        <v>83</v>
      </c>
      <c r="K35" s="10" t="s">
        <v>63</v>
      </c>
      <c r="L35" s="17">
        <v>0.5</v>
      </c>
      <c r="M35" s="60">
        <v>0.5</v>
      </c>
      <c r="N35" s="17">
        <v>0.5</v>
      </c>
      <c r="O35" s="17">
        <v>0.5</v>
      </c>
      <c r="P35" s="16">
        <f t="shared" si="0"/>
        <v>1</v>
      </c>
      <c r="Q35" s="15"/>
      <c r="R35" s="15"/>
      <c r="S35" s="15"/>
      <c r="T35" s="13" t="s">
        <v>223</v>
      </c>
    </row>
    <row r="36" spans="1:20" ht="304.5" thickBot="1" x14ac:dyDescent="0.25">
      <c r="A36" s="11" t="s">
        <v>414</v>
      </c>
      <c r="B36" s="13" t="s">
        <v>178</v>
      </c>
      <c r="C36" s="28" t="s">
        <v>173</v>
      </c>
      <c r="D36" s="15" t="s">
        <v>224</v>
      </c>
      <c r="E36" s="13" t="s">
        <v>225</v>
      </c>
      <c r="F36" s="13" t="s">
        <v>45</v>
      </c>
      <c r="G36" s="10" t="s">
        <v>226</v>
      </c>
      <c r="H36" s="16">
        <v>1</v>
      </c>
      <c r="I36" s="12" t="s">
        <v>227</v>
      </c>
      <c r="J36" s="13" t="s">
        <v>83</v>
      </c>
      <c r="K36" s="10" t="s">
        <v>63</v>
      </c>
      <c r="L36" s="61">
        <v>0</v>
      </c>
      <c r="M36" s="60">
        <v>1</v>
      </c>
      <c r="N36" s="61">
        <v>0</v>
      </c>
      <c r="O36" s="17">
        <v>0.25</v>
      </c>
      <c r="P36" s="16">
        <f t="shared" si="0"/>
        <v>0.25</v>
      </c>
      <c r="Q36" s="15" t="s">
        <v>228</v>
      </c>
      <c r="R36" s="15" t="s">
        <v>229</v>
      </c>
      <c r="S36" s="15"/>
      <c r="T36" s="13" t="s">
        <v>230</v>
      </c>
    </row>
    <row r="37" spans="1:20" ht="90.75" thickBot="1" x14ac:dyDescent="0.25">
      <c r="A37" s="11" t="s">
        <v>414</v>
      </c>
      <c r="B37" s="13" t="s">
        <v>178</v>
      </c>
      <c r="C37" s="28" t="s">
        <v>173</v>
      </c>
      <c r="D37" s="12" t="s">
        <v>231</v>
      </c>
      <c r="E37" s="7" t="s">
        <v>232</v>
      </c>
      <c r="F37" s="13" t="s">
        <v>45</v>
      </c>
      <c r="G37" s="10" t="s">
        <v>233</v>
      </c>
      <c r="H37" s="17">
        <v>0.95</v>
      </c>
      <c r="I37" s="12" t="s">
        <v>129</v>
      </c>
      <c r="J37" s="13" t="s">
        <v>83</v>
      </c>
      <c r="K37" s="13" t="s">
        <v>63</v>
      </c>
      <c r="L37" s="17">
        <v>0.45</v>
      </c>
      <c r="M37" s="60">
        <v>0.5</v>
      </c>
      <c r="N37" s="17">
        <v>0.4</v>
      </c>
      <c r="O37" s="17">
        <v>0.5</v>
      </c>
      <c r="P37" s="16">
        <f t="shared" si="0"/>
        <v>0.94736842105263164</v>
      </c>
      <c r="Q37" s="15"/>
      <c r="R37" s="15"/>
      <c r="S37" s="15"/>
      <c r="T37" s="13" t="s">
        <v>234</v>
      </c>
    </row>
    <row r="38" spans="1:20" ht="90.75" thickBot="1" x14ac:dyDescent="0.25">
      <c r="A38" s="11" t="s">
        <v>414</v>
      </c>
      <c r="B38" s="13">
        <v>4.1500000000000004</v>
      </c>
      <c r="C38" s="29" t="s">
        <v>173</v>
      </c>
      <c r="D38" s="15" t="s">
        <v>235</v>
      </c>
      <c r="E38" s="13" t="s">
        <v>236</v>
      </c>
      <c r="F38" s="13" t="s">
        <v>45</v>
      </c>
      <c r="G38" s="10" t="s">
        <v>237</v>
      </c>
      <c r="H38" s="16">
        <v>1</v>
      </c>
      <c r="I38" s="14" t="s">
        <v>238</v>
      </c>
      <c r="J38" s="13" t="s">
        <v>239</v>
      </c>
      <c r="K38" s="10" t="s">
        <v>63</v>
      </c>
      <c r="L38" s="17">
        <v>0.34</v>
      </c>
      <c r="M38" s="60">
        <v>0.66</v>
      </c>
      <c r="N38" s="17">
        <v>0.34</v>
      </c>
      <c r="O38" s="17">
        <v>0.66</v>
      </c>
      <c r="P38" s="16">
        <f t="shared" si="0"/>
        <v>1</v>
      </c>
      <c r="Q38" s="15"/>
      <c r="R38" s="15"/>
      <c r="S38" s="15"/>
      <c r="T38" s="13" t="s">
        <v>234</v>
      </c>
    </row>
    <row r="39" spans="1:20" ht="68.25" thickBot="1" x14ac:dyDescent="0.25">
      <c r="A39" s="11" t="s">
        <v>414</v>
      </c>
      <c r="B39" s="13">
        <v>15.16</v>
      </c>
      <c r="C39" s="29" t="s">
        <v>57</v>
      </c>
      <c r="D39" s="15" t="s">
        <v>240</v>
      </c>
      <c r="E39" s="7" t="s">
        <v>241</v>
      </c>
      <c r="F39" s="13" t="s">
        <v>45</v>
      </c>
      <c r="G39" s="10" t="s">
        <v>242</v>
      </c>
      <c r="H39" s="16">
        <v>0.2</v>
      </c>
      <c r="I39" s="18" t="s">
        <v>243</v>
      </c>
      <c r="J39" s="13" t="s">
        <v>239</v>
      </c>
      <c r="K39" s="10" t="s">
        <v>63</v>
      </c>
      <c r="L39" s="17">
        <v>0.1</v>
      </c>
      <c r="M39" s="60">
        <v>0.1</v>
      </c>
      <c r="N39" s="17">
        <v>0.1</v>
      </c>
      <c r="O39" s="17">
        <v>0.1</v>
      </c>
      <c r="P39" s="16">
        <f t="shared" si="0"/>
        <v>1</v>
      </c>
      <c r="Q39" s="15"/>
      <c r="R39" s="15"/>
      <c r="S39" s="15"/>
      <c r="T39" s="13" t="s">
        <v>234</v>
      </c>
    </row>
    <row r="40" spans="1:20" ht="68.25" thickBot="1" x14ac:dyDescent="0.25">
      <c r="A40" s="11" t="s">
        <v>414</v>
      </c>
      <c r="B40" s="13">
        <v>4.1500000000000004</v>
      </c>
      <c r="C40" s="28" t="s">
        <v>173</v>
      </c>
      <c r="D40" s="15" t="s">
        <v>244</v>
      </c>
      <c r="E40" s="13" t="s">
        <v>245</v>
      </c>
      <c r="F40" s="13" t="s">
        <v>45</v>
      </c>
      <c r="G40" s="80" t="s">
        <v>246</v>
      </c>
      <c r="H40" s="81">
        <v>0.85</v>
      </c>
      <c r="I40" s="82" t="s">
        <v>247</v>
      </c>
      <c r="J40" s="80" t="s">
        <v>83</v>
      </c>
      <c r="K40" s="80" t="s">
        <v>122</v>
      </c>
      <c r="L40" s="83">
        <v>0.85</v>
      </c>
      <c r="M40" s="84">
        <v>0.85</v>
      </c>
      <c r="N40" s="83">
        <v>0.76</v>
      </c>
      <c r="O40" s="83">
        <v>0.85</v>
      </c>
      <c r="P40" s="81">
        <f>(N40+O40)/(L40+M40)</f>
        <v>0.94705882352941173</v>
      </c>
      <c r="Q40" s="15"/>
      <c r="R40" s="15"/>
      <c r="S40" s="15" t="s">
        <v>472</v>
      </c>
      <c r="T40" s="13" t="s">
        <v>248</v>
      </c>
    </row>
    <row r="41" spans="1:20" ht="180.75" thickBot="1" x14ac:dyDescent="0.25">
      <c r="A41" s="11" t="s">
        <v>414</v>
      </c>
      <c r="B41" s="13">
        <v>4.1500000000000004</v>
      </c>
      <c r="C41" s="28" t="s">
        <v>173</v>
      </c>
      <c r="D41" s="15" t="s">
        <v>249</v>
      </c>
      <c r="E41" s="13" t="s">
        <v>250</v>
      </c>
      <c r="F41" s="13" t="s">
        <v>45</v>
      </c>
      <c r="G41" s="10" t="s">
        <v>251</v>
      </c>
      <c r="H41" s="16">
        <v>1</v>
      </c>
      <c r="I41" s="14" t="s">
        <v>252</v>
      </c>
      <c r="J41" s="10" t="s">
        <v>83</v>
      </c>
      <c r="K41" s="10" t="s">
        <v>63</v>
      </c>
      <c r="L41" s="61">
        <v>0</v>
      </c>
      <c r="M41" s="60">
        <v>1</v>
      </c>
      <c r="N41" s="61">
        <v>0</v>
      </c>
      <c r="O41" s="66">
        <v>0</v>
      </c>
      <c r="P41" s="66">
        <f t="shared" si="0"/>
        <v>0</v>
      </c>
      <c r="Q41" s="12" t="s">
        <v>253</v>
      </c>
      <c r="R41" s="15" t="s">
        <v>449</v>
      </c>
      <c r="S41" s="15"/>
      <c r="T41" s="13" t="s">
        <v>248</v>
      </c>
    </row>
    <row r="42" spans="1:20" ht="57" thickBot="1" x14ac:dyDescent="0.25">
      <c r="A42" s="11" t="s">
        <v>414</v>
      </c>
      <c r="B42" s="13">
        <v>14</v>
      </c>
      <c r="C42" s="29" t="s">
        <v>254</v>
      </c>
      <c r="D42" s="15" t="s">
        <v>255</v>
      </c>
      <c r="E42" s="7" t="s">
        <v>256</v>
      </c>
      <c r="F42" s="13" t="s">
        <v>45</v>
      </c>
      <c r="G42" s="10" t="s">
        <v>257</v>
      </c>
      <c r="H42" s="67">
        <v>0.125</v>
      </c>
      <c r="I42" s="18" t="s">
        <v>435</v>
      </c>
      <c r="J42" s="10" t="s">
        <v>83</v>
      </c>
      <c r="K42" s="10" t="s">
        <v>63</v>
      </c>
      <c r="L42" s="60">
        <v>0.05</v>
      </c>
      <c r="M42" s="69">
        <v>7.4999999999999997E-2</v>
      </c>
      <c r="N42" s="17">
        <v>0.04</v>
      </c>
      <c r="O42" s="69">
        <v>7.4999999999999997E-2</v>
      </c>
      <c r="P42" s="16">
        <f t="shared" si="0"/>
        <v>0.91999999999999993</v>
      </c>
      <c r="Q42" s="15" t="s">
        <v>258</v>
      </c>
      <c r="R42" s="15"/>
      <c r="S42" s="15"/>
      <c r="T42" s="13" t="s">
        <v>259</v>
      </c>
    </row>
    <row r="43" spans="1:20" ht="45.75" thickBot="1" x14ac:dyDescent="0.25">
      <c r="A43" s="11" t="s">
        <v>414</v>
      </c>
      <c r="B43" s="13">
        <v>14</v>
      </c>
      <c r="C43" s="29" t="s">
        <v>254</v>
      </c>
      <c r="D43" s="15" t="s">
        <v>260</v>
      </c>
      <c r="E43" s="7" t="s">
        <v>261</v>
      </c>
      <c r="F43" s="13" t="s">
        <v>45</v>
      </c>
      <c r="G43" s="10" t="s">
        <v>262</v>
      </c>
      <c r="H43" s="35">
        <v>1</v>
      </c>
      <c r="I43" s="18" t="s">
        <v>263</v>
      </c>
      <c r="J43" s="10" t="s">
        <v>264</v>
      </c>
      <c r="K43" s="10" t="s">
        <v>63</v>
      </c>
      <c r="L43" s="17">
        <v>0.5</v>
      </c>
      <c r="M43" s="60">
        <v>0.5</v>
      </c>
      <c r="N43" s="17">
        <v>0.46</v>
      </c>
      <c r="O43" s="17">
        <v>0.46</v>
      </c>
      <c r="P43" s="16">
        <f t="shared" si="0"/>
        <v>0.92</v>
      </c>
      <c r="Q43" s="15"/>
      <c r="R43" s="15"/>
      <c r="S43" s="15"/>
      <c r="T43" s="13" t="s">
        <v>259</v>
      </c>
    </row>
    <row r="44" spans="1:20" ht="79.5" thickBot="1" x14ac:dyDescent="0.25">
      <c r="A44" s="11" t="s">
        <v>414</v>
      </c>
      <c r="B44" s="13" t="s">
        <v>265</v>
      </c>
      <c r="C44" s="29">
        <v>3.5</v>
      </c>
      <c r="D44" s="12" t="s">
        <v>266</v>
      </c>
      <c r="E44" s="13" t="s">
        <v>267</v>
      </c>
      <c r="F44" s="13" t="s">
        <v>45</v>
      </c>
      <c r="G44" s="10" t="s">
        <v>268</v>
      </c>
      <c r="H44" s="16">
        <v>0.15</v>
      </c>
      <c r="I44" s="14" t="s">
        <v>269</v>
      </c>
      <c r="J44" s="10" t="s">
        <v>270</v>
      </c>
      <c r="K44" s="10" t="s">
        <v>49</v>
      </c>
      <c r="L44" s="61">
        <v>0</v>
      </c>
      <c r="M44" s="60">
        <v>0.15</v>
      </c>
      <c r="N44" s="61">
        <v>0</v>
      </c>
      <c r="O44" s="17">
        <v>0.15</v>
      </c>
      <c r="P44" s="16">
        <f t="shared" si="0"/>
        <v>1</v>
      </c>
      <c r="Q44" s="15"/>
      <c r="R44" s="15"/>
      <c r="S44" s="15"/>
      <c r="T44" s="13" t="s">
        <v>271</v>
      </c>
    </row>
    <row r="45" spans="1:20" ht="45.75" thickBot="1" x14ac:dyDescent="0.25">
      <c r="A45" s="11" t="s">
        <v>414</v>
      </c>
      <c r="B45" s="13">
        <v>9</v>
      </c>
      <c r="C45" s="29">
        <v>3.5</v>
      </c>
      <c r="D45" s="12" t="s">
        <v>272</v>
      </c>
      <c r="E45" s="13" t="s">
        <v>273</v>
      </c>
      <c r="F45" s="13" t="s">
        <v>45</v>
      </c>
      <c r="G45" s="10" t="s">
        <v>274</v>
      </c>
      <c r="H45" s="16">
        <v>1</v>
      </c>
      <c r="I45" s="14" t="s">
        <v>275</v>
      </c>
      <c r="J45" s="13" t="s">
        <v>83</v>
      </c>
      <c r="K45" s="10" t="s">
        <v>49</v>
      </c>
      <c r="L45" s="17">
        <v>0.67</v>
      </c>
      <c r="M45" s="60">
        <v>0.33</v>
      </c>
      <c r="N45" s="17">
        <v>0.67</v>
      </c>
      <c r="O45" s="17">
        <v>0.33</v>
      </c>
      <c r="P45" s="16">
        <f t="shared" si="0"/>
        <v>1</v>
      </c>
      <c r="Q45" s="15"/>
      <c r="R45" s="15"/>
      <c r="S45" s="15"/>
      <c r="T45" s="13" t="s">
        <v>271</v>
      </c>
    </row>
    <row r="46" spans="1:20" ht="57" thickBot="1" x14ac:dyDescent="0.25">
      <c r="A46" s="11" t="s">
        <v>414</v>
      </c>
      <c r="B46" s="13">
        <v>15.16</v>
      </c>
      <c r="C46" s="34" t="s">
        <v>57</v>
      </c>
      <c r="D46" s="12" t="s">
        <v>276</v>
      </c>
      <c r="E46" s="7" t="s">
        <v>277</v>
      </c>
      <c r="F46" s="13" t="s">
        <v>45</v>
      </c>
      <c r="G46" s="10" t="s">
        <v>278</v>
      </c>
      <c r="H46" s="35">
        <v>0.9</v>
      </c>
      <c r="I46" s="18" t="s">
        <v>279</v>
      </c>
      <c r="J46" s="7" t="s">
        <v>239</v>
      </c>
      <c r="K46" s="7" t="s">
        <v>63</v>
      </c>
      <c r="L46" s="17">
        <v>0.45</v>
      </c>
      <c r="M46" s="17">
        <v>0.45</v>
      </c>
      <c r="N46" s="17">
        <v>0.45</v>
      </c>
      <c r="O46" s="17">
        <v>0.39</v>
      </c>
      <c r="P46" s="16">
        <f t="shared" si="0"/>
        <v>0.93333333333333335</v>
      </c>
      <c r="Q46" s="15"/>
      <c r="R46" s="12"/>
      <c r="S46" s="12"/>
      <c r="T46" s="13" t="s">
        <v>280</v>
      </c>
    </row>
    <row r="47" spans="1:20" ht="79.5" thickBot="1" x14ac:dyDescent="0.25">
      <c r="A47" s="11" t="s">
        <v>414</v>
      </c>
      <c r="B47" s="13">
        <v>9</v>
      </c>
      <c r="C47" s="34" t="s">
        <v>151</v>
      </c>
      <c r="D47" s="12" t="s">
        <v>281</v>
      </c>
      <c r="E47" s="7" t="s">
        <v>282</v>
      </c>
      <c r="F47" s="13" t="s">
        <v>45</v>
      </c>
      <c r="G47" s="10" t="s">
        <v>283</v>
      </c>
      <c r="H47" s="35">
        <v>1</v>
      </c>
      <c r="I47" s="18" t="s">
        <v>284</v>
      </c>
      <c r="J47" s="11" t="s">
        <v>83</v>
      </c>
      <c r="K47" s="11" t="s">
        <v>122</v>
      </c>
      <c r="L47" s="60">
        <v>0.3</v>
      </c>
      <c r="M47" s="60">
        <v>0.7</v>
      </c>
      <c r="N47" s="35">
        <v>0.3</v>
      </c>
      <c r="O47" s="35">
        <v>0.6</v>
      </c>
      <c r="P47" s="16">
        <f t="shared" si="0"/>
        <v>0.89999999999999991</v>
      </c>
      <c r="Q47" s="12"/>
      <c r="R47" s="12"/>
      <c r="S47" s="12"/>
      <c r="T47" s="13" t="s">
        <v>280</v>
      </c>
    </row>
    <row r="48" spans="1:20" ht="102" thickBot="1" x14ac:dyDescent="0.25">
      <c r="A48" s="11" t="s">
        <v>414</v>
      </c>
      <c r="B48" s="13">
        <v>4.1500000000000004</v>
      </c>
      <c r="C48" s="34" t="s">
        <v>173</v>
      </c>
      <c r="D48" s="12" t="s">
        <v>285</v>
      </c>
      <c r="E48" s="7" t="s">
        <v>212</v>
      </c>
      <c r="F48" s="13" t="s">
        <v>45</v>
      </c>
      <c r="G48" s="10" t="s">
        <v>286</v>
      </c>
      <c r="H48" s="35">
        <v>1</v>
      </c>
      <c r="I48" s="18" t="s">
        <v>287</v>
      </c>
      <c r="J48" s="11" t="s">
        <v>215</v>
      </c>
      <c r="K48" s="11" t="s">
        <v>63</v>
      </c>
      <c r="L48" s="60">
        <v>0.35</v>
      </c>
      <c r="M48" s="60">
        <v>0.65</v>
      </c>
      <c r="N48" s="35">
        <v>0.35</v>
      </c>
      <c r="O48" s="35">
        <v>0.6</v>
      </c>
      <c r="P48" s="16">
        <f t="shared" si="0"/>
        <v>0.95</v>
      </c>
      <c r="Q48" s="12"/>
      <c r="R48" s="12"/>
      <c r="S48" s="12"/>
      <c r="T48" s="13" t="s">
        <v>288</v>
      </c>
    </row>
    <row r="49" spans="1:20" ht="124.5" thickBot="1" x14ac:dyDescent="0.25">
      <c r="A49" s="11" t="s">
        <v>415</v>
      </c>
      <c r="B49" s="20" t="s">
        <v>314</v>
      </c>
      <c r="C49" s="30" t="s">
        <v>315</v>
      </c>
      <c r="D49" s="21" t="s">
        <v>316</v>
      </c>
      <c r="E49" s="22" t="s">
        <v>317</v>
      </c>
      <c r="F49" s="22" t="s">
        <v>79</v>
      </c>
      <c r="G49" s="20" t="s">
        <v>318</v>
      </c>
      <c r="H49" s="22">
        <v>44</v>
      </c>
      <c r="I49" s="19" t="s">
        <v>436</v>
      </c>
      <c r="J49" s="22" t="s">
        <v>319</v>
      </c>
      <c r="K49" s="22" t="s">
        <v>63</v>
      </c>
      <c r="L49" s="22">
        <v>15</v>
      </c>
      <c r="M49" s="22">
        <v>29</v>
      </c>
      <c r="N49" s="20">
        <v>15</v>
      </c>
      <c r="O49" s="20">
        <v>29</v>
      </c>
      <c r="P49" s="16">
        <f t="shared" si="0"/>
        <v>1</v>
      </c>
      <c r="Q49" s="22"/>
      <c r="R49" s="22"/>
      <c r="S49" s="22"/>
      <c r="T49" s="22" t="s">
        <v>320</v>
      </c>
    </row>
    <row r="50" spans="1:20" ht="169.5" thickBot="1" x14ac:dyDescent="0.25">
      <c r="A50" s="11" t="s">
        <v>415</v>
      </c>
      <c r="B50" s="20" t="s">
        <v>314</v>
      </c>
      <c r="C50" s="30" t="s">
        <v>315</v>
      </c>
      <c r="D50" s="21" t="s">
        <v>321</v>
      </c>
      <c r="E50" s="22" t="s">
        <v>322</v>
      </c>
      <c r="F50" s="22" t="s">
        <v>79</v>
      </c>
      <c r="G50" s="20" t="s">
        <v>323</v>
      </c>
      <c r="H50" s="22">
        <v>232</v>
      </c>
      <c r="I50" s="19" t="s">
        <v>437</v>
      </c>
      <c r="J50" s="22" t="s">
        <v>319</v>
      </c>
      <c r="K50" s="22" t="s">
        <v>63</v>
      </c>
      <c r="L50" s="22">
        <v>110</v>
      </c>
      <c r="M50" s="22">
        <v>122</v>
      </c>
      <c r="N50" s="20">
        <v>110</v>
      </c>
      <c r="O50" s="20">
        <v>122</v>
      </c>
      <c r="P50" s="16">
        <f t="shared" si="0"/>
        <v>1</v>
      </c>
      <c r="Q50" s="22"/>
      <c r="R50" s="22"/>
      <c r="S50" s="22"/>
      <c r="T50" s="22" t="s">
        <v>320</v>
      </c>
    </row>
    <row r="51" spans="1:20" ht="135.75" thickBot="1" x14ac:dyDescent="0.25">
      <c r="A51" s="11" t="s">
        <v>415</v>
      </c>
      <c r="B51" s="20" t="s">
        <v>314</v>
      </c>
      <c r="C51" s="30" t="s">
        <v>315</v>
      </c>
      <c r="D51" s="21" t="s">
        <v>324</v>
      </c>
      <c r="E51" s="22" t="s">
        <v>325</v>
      </c>
      <c r="F51" s="22" t="s">
        <v>79</v>
      </c>
      <c r="G51" s="20" t="s">
        <v>326</v>
      </c>
      <c r="H51" s="22">
        <v>158</v>
      </c>
      <c r="I51" s="19" t="s">
        <v>438</v>
      </c>
      <c r="J51" s="22" t="s">
        <v>319</v>
      </c>
      <c r="K51" s="22" t="s">
        <v>63</v>
      </c>
      <c r="L51" s="20">
        <v>100</v>
      </c>
      <c r="M51" s="20">
        <v>58</v>
      </c>
      <c r="N51" s="20">
        <v>100</v>
      </c>
      <c r="O51" s="20">
        <v>58</v>
      </c>
      <c r="P51" s="16">
        <f t="shared" si="0"/>
        <v>1</v>
      </c>
      <c r="Q51" s="22"/>
      <c r="R51" s="22"/>
      <c r="S51" s="22"/>
      <c r="T51" s="22" t="s">
        <v>320</v>
      </c>
    </row>
    <row r="52" spans="1:20" ht="113.25" thickBot="1" x14ac:dyDescent="0.25">
      <c r="A52" s="11" t="s">
        <v>415</v>
      </c>
      <c r="B52" s="20" t="s">
        <v>314</v>
      </c>
      <c r="C52" s="30" t="s">
        <v>315</v>
      </c>
      <c r="D52" s="21" t="s">
        <v>327</v>
      </c>
      <c r="E52" s="22" t="s">
        <v>328</v>
      </c>
      <c r="F52" s="22" t="s">
        <v>79</v>
      </c>
      <c r="G52" s="20" t="s">
        <v>329</v>
      </c>
      <c r="H52" s="22">
        <v>1</v>
      </c>
      <c r="I52" s="22" t="s">
        <v>330</v>
      </c>
      <c r="J52" s="22" t="s">
        <v>319</v>
      </c>
      <c r="K52" s="22" t="s">
        <v>63</v>
      </c>
      <c r="L52" s="61">
        <v>0</v>
      </c>
      <c r="M52" s="20">
        <v>1</v>
      </c>
      <c r="N52" s="61">
        <v>0</v>
      </c>
      <c r="O52" s="20">
        <v>1</v>
      </c>
      <c r="P52" s="16">
        <f t="shared" si="0"/>
        <v>1</v>
      </c>
      <c r="Q52" s="22"/>
      <c r="R52" s="22"/>
      <c r="S52" s="21" t="s">
        <v>452</v>
      </c>
      <c r="T52" s="22" t="s">
        <v>320</v>
      </c>
    </row>
    <row r="53" spans="1:20" ht="113.25" thickBot="1" x14ac:dyDescent="0.25">
      <c r="A53" s="11" t="s">
        <v>415</v>
      </c>
      <c r="B53" s="20" t="s">
        <v>314</v>
      </c>
      <c r="C53" s="30" t="s">
        <v>315</v>
      </c>
      <c r="D53" s="21" t="s">
        <v>331</v>
      </c>
      <c r="E53" s="22" t="s">
        <v>212</v>
      </c>
      <c r="F53" s="22" t="s">
        <v>45</v>
      </c>
      <c r="G53" s="20" t="s">
        <v>332</v>
      </c>
      <c r="H53" s="36">
        <v>1</v>
      </c>
      <c r="I53" s="22" t="s">
        <v>333</v>
      </c>
      <c r="J53" s="22" t="s">
        <v>319</v>
      </c>
      <c r="K53" s="22" t="s">
        <v>63</v>
      </c>
      <c r="L53" s="63">
        <v>0.5</v>
      </c>
      <c r="M53" s="63">
        <v>0.5</v>
      </c>
      <c r="N53" s="63">
        <v>0.49</v>
      </c>
      <c r="O53" s="63">
        <v>0.5</v>
      </c>
      <c r="P53" s="16">
        <f t="shared" si="0"/>
        <v>0.99</v>
      </c>
      <c r="Q53" s="22"/>
      <c r="R53" s="22"/>
      <c r="S53" s="21"/>
      <c r="T53" s="22" t="s">
        <v>320</v>
      </c>
    </row>
    <row r="54" spans="1:20" ht="113.25" thickBot="1" x14ac:dyDescent="0.25">
      <c r="A54" s="11" t="s">
        <v>415</v>
      </c>
      <c r="B54" s="20" t="s">
        <v>314</v>
      </c>
      <c r="C54" s="30" t="s">
        <v>315</v>
      </c>
      <c r="D54" s="21" t="s">
        <v>334</v>
      </c>
      <c r="E54" s="22" t="s">
        <v>335</v>
      </c>
      <c r="F54" s="22" t="s">
        <v>45</v>
      </c>
      <c r="G54" s="20" t="s">
        <v>336</v>
      </c>
      <c r="H54" s="36">
        <v>1</v>
      </c>
      <c r="I54" s="22" t="s">
        <v>337</v>
      </c>
      <c r="J54" s="22" t="s">
        <v>319</v>
      </c>
      <c r="K54" s="22" t="s">
        <v>63</v>
      </c>
      <c r="L54" s="63">
        <v>0.5</v>
      </c>
      <c r="M54" s="63">
        <v>0.5</v>
      </c>
      <c r="N54" s="63">
        <v>0.5</v>
      </c>
      <c r="O54" s="63">
        <v>0.5</v>
      </c>
      <c r="P54" s="16">
        <f t="shared" si="0"/>
        <v>1</v>
      </c>
      <c r="Q54" s="22"/>
      <c r="R54" s="22"/>
      <c r="S54" s="21"/>
      <c r="T54" s="22" t="s">
        <v>320</v>
      </c>
    </row>
    <row r="55" spans="1:20" ht="113.25" thickBot="1" x14ac:dyDescent="0.25">
      <c r="A55" s="11" t="s">
        <v>415</v>
      </c>
      <c r="B55" s="20" t="s">
        <v>314</v>
      </c>
      <c r="C55" s="30" t="s">
        <v>315</v>
      </c>
      <c r="D55" s="21" t="s">
        <v>338</v>
      </c>
      <c r="E55" s="22" t="s">
        <v>339</v>
      </c>
      <c r="F55" s="22" t="s">
        <v>79</v>
      </c>
      <c r="G55" s="20" t="s">
        <v>340</v>
      </c>
      <c r="H55" s="22">
        <v>19</v>
      </c>
      <c r="I55" s="22" t="s">
        <v>341</v>
      </c>
      <c r="J55" s="22" t="s">
        <v>319</v>
      </c>
      <c r="K55" s="22" t="s">
        <v>63</v>
      </c>
      <c r="L55" s="20">
        <v>9</v>
      </c>
      <c r="M55" s="20">
        <v>10</v>
      </c>
      <c r="N55" s="20">
        <v>9</v>
      </c>
      <c r="O55" s="20">
        <v>10</v>
      </c>
      <c r="P55" s="16">
        <f t="shared" si="0"/>
        <v>1</v>
      </c>
      <c r="Q55" s="22"/>
      <c r="R55" s="22"/>
      <c r="S55" s="21"/>
      <c r="T55" s="22" t="s">
        <v>342</v>
      </c>
    </row>
    <row r="56" spans="1:20" ht="113.25" thickBot="1" x14ac:dyDescent="0.25">
      <c r="A56" s="11" t="s">
        <v>415</v>
      </c>
      <c r="B56" s="20" t="s">
        <v>343</v>
      </c>
      <c r="C56" s="30" t="s">
        <v>42</v>
      </c>
      <c r="D56" s="21" t="s">
        <v>344</v>
      </c>
      <c r="E56" s="22" t="s">
        <v>345</v>
      </c>
      <c r="F56" s="22" t="s">
        <v>79</v>
      </c>
      <c r="G56" s="20" t="s">
        <v>346</v>
      </c>
      <c r="H56" s="22">
        <v>10</v>
      </c>
      <c r="I56" s="19" t="s">
        <v>439</v>
      </c>
      <c r="J56" s="22" t="s">
        <v>319</v>
      </c>
      <c r="K56" s="22" t="s">
        <v>63</v>
      </c>
      <c r="L56" s="20">
        <v>6</v>
      </c>
      <c r="M56" s="20">
        <v>4</v>
      </c>
      <c r="N56" s="20">
        <v>4</v>
      </c>
      <c r="O56" s="20">
        <v>6</v>
      </c>
      <c r="P56" s="16">
        <f t="shared" si="0"/>
        <v>1</v>
      </c>
      <c r="Q56" s="22"/>
      <c r="R56" s="22"/>
      <c r="S56" s="21" t="s">
        <v>450</v>
      </c>
      <c r="T56" s="22" t="s">
        <v>320</v>
      </c>
    </row>
    <row r="57" spans="1:20" ht="113.25" thickBot="1" x14ac:dyDescent="0.25">
      <c r="A57" s="11" t="s">
        <v>415</v>
      </c>
      <c r="B57" s="20" t="s">
        <v>347</v>
      </c>
      <c r="C57" s="30" t="s">
        <v>42</v>
      </c>
      <c r="D57" s="21" t="s">
        <v>348</v>
      </c>
      <c r="E57" s="22" t="s">
        <v>349</v>
      </c>
      <c r="F57" s="22" t="s">
        <v>45</v>
      </c>
      <c r="G57" s="20" t="s">
        <v>350</v>
      </c>
      <c r="H57" s="36">
        <v>1</v>
      </c>
      <c r="I57" s="22" t="s">
        <v>351</v>
      </c>
      <c r="J57" s="22" t="s">
        <v>319</v>
      </c>
      <c r="K57" s="22" t="s">
        <v>49</v>
      </c>
      <c r="L57" s="63">
        <v>0.5</v>
      </c>
      <c r="M57" s="63">
        <v>0.5</v>
      </c>
      <c r="N57" s="63">
        <v>0.5</v>
      </c>
      <c r="O57" s="63">
        <v>0.5</v>
      </c>
      <c r="P57" s="16">
        <f t="shared" si="0"/>
        <v>1</v>
      </c>
      <c r="Q57" s="22"/>
      <c r="R57" s="22"/>
      <c r="S57" s="22"/>
      <c r="T57" s="22" t="s">
        <v>320</v>
      </c>
    </row>
    <row r="58" spans="1:20" ht="113.25" thickBot="1" x14ac:dyDescent="0.25">
      <c r="A58" s="11" t="s">
        <v>415</v>
      </c>
      <c r="B58" s="20" t="s">
        <v>347</v>
      </c>
      <c r="C58" s="30" t="s">
        <v>42</v>
      </c>
      <c r="D58" s="21" t="s">
        <v>352</v>
      </c>
      <c r="E58" s="22" t="s">
        <v>349</v>
      </c>
      <c r="F58" s="22" t="s">
        <v>45</v>
      </c>
      <c r="G58" s="20" t="s">
        <v>353</v>
      </c>
      <c r="H58" s="36">
        <v>1</v>
      </c>
      <c r="I58" s="22" t="s">
        <v>354</v>
      </c>
      <c r="J58" s="22" t="s">
        <v>319</v>
      </c>
      <c r="K58" s="22" t="s">
        <v>49</v>
      </c>
      <c r="L58" s="63">
        <v>0.5</v>
      </c>
      <c r="M58" s="63">
        <v>0.5</v>
      </c>
      <c r="N58" s="63">
        <v>0.5</v>
      </c>
      <c r="O58" s="63">
        <v>0.5</v>
      </c>
      <c r="P58" s="16">
        <f t="shared" si="0"/>
        <v>1</v>
      </c>
      <c r="Q58" s="22"/>
      <c r="R58" s="22"/>
      <c r="S58" s="22"/>
      <c r="T58" s="22" t="s">
        <v>320</v>
      </c>
    </row>
    <row r="59" spans="1:20" ht="113.25" thickBot="1" x14ac:dyDescent="0.25">
      <c r="A59" s="11" t="s">
        <v>415</v>
      </c>
      <c r="B59" s="20" t="s">
        <v>355</v>
      </c>
      <c r="C59" s="20">
        <v>4.3</v>
      </c>
      <c r="D59" s="21" t="s">
        <v>356</v>
      </c>
      <c r="E59" s="22" t="s">
        <v>357</v>
      </c>
      <c r="F59" s="22" t="s">
        <v>79</v>
      </c>
      <c r="G59" s="20" t="s">
        <v>358</v>
      </c>
      <c r="H59" s="22">
        <v>2</v>
      </c>
      <c r="I59" s="22" t="s">
        <v>359</v>
      </c>
      <c r="J59" s="22" t="s">
        <v>319</v>
      </c>
      <c r="K59" s="22" t="s">
        <v>49</v>
      </c>
      <c r="L59" s="61">
        <v>0</v>
      </c>
      <c r="M59" s="20">
        <v>2</v>
      </c>
      <c r="N59" s="61">
        <v>0</v>
      </c>
      <c r="O59" s="20">
        <v>2</v>
      </c>
      <c r="P59" s="16">
        <f t="shared" si="0"/>
        <v>1</v>
      </c>
      <c r="Q59" s="22"/>
      <c r="R59" s="22"/>
      <c r="S59" s="22"/>
      <c r="T59" s="22" t="s">
        <v>360</v>
      </c>
    </row>
    <row r="60" spans="1:20" ht="102" thickBot="1" x14ac:dyDescent="0.25">
      <c r="A60" s="11" t="s">
        <v>412</v>
      </c>
      <c r="B60" s="20" t="s">
        <v>370</v>
      </c>
      <c r="C60" s="20">
        <v>4.0999999999999996</v>
      </c>
      <c r="D60" s="21" t="s">
        <v>372</v>
      </c>
      <c r="E60" s="22" t="s">
        <v>373</v>
      </c>
      <c r="F60" s="22" t="s">
        <v>79</v>
      </c>
      <c r="G60" s="20" t="s">
        <v>374</v>
      </c>
      <c r="H60" s="71">
        <v>65</v>
      </c>
      <c r="I60" s="23" t="s">
        <v>375</v>
      </c>
      <c r="J60" s="22" t="s">
        <v>376</v>
      </c>
      <c r="K60" s="22" t="s">
        <v>63</v>
      </c>
      <c r="L60" s="61">
        <v>0</v>
      </c>
      <c r="M60" s="20">
        <v>1</v>
      </c>
      <c r="N60" s="61">
        <v>0</v>
      </c>
      <c r="O60" s="20">
        <v>1</v>
      </c>
      <c r="P60" s="74">
        <f>(N60+O60+N61+O61+N62+O62)/(L60+M60+L61+M61+L62+M62)</f>
        <v>1</v>
      </c>
      <c r="Q60" s="20"/>
      <c r="R60" s="20"/>
      <c r="S60" s="20"/>
      <c r="T60" s="22" t="s">
        <v>377</v>
      </c>
    </row>
    <row r="61" spans="1:20" ht="102" thickBot="1" x14ac:dyDescent="0.25">
      <c r="A61" s="11" t="s">
        <v>412</v>
      </c>
      <c r="B61" s="20" t="s">
        <v>370</v>
      </c>
      <c r="C61" s="20">
        <v>4.0999999999999996</v>
      </c>
      <c r="D61" s="21" t="s">
        <v>372</v>
      </c>
      <c r="E61" s="22" t="s">
        <v>373</v>
      </c>
      <c r="F61" s="22" t="s">
        <v>79</v>
      </c>
      <c r="G61" s="20" t="s">
        <v>374</v>
      </c>
      <c r="H61" s="72"/>
      <c r="I61" s="23" t="s">
        <v>378</v>
      </c>
      <c r="J61" s="22" t="s">
        <v>376</v>
      </c>
      <c r="K61" s="22" t="s">
        <v>63</v>
      </c>
      <c r="L61" s="20">
        <v>10</v>
      </c>
      <c r="M61" s="20">
        <v>50</v>
      </c>
      <c r="N61" s="20">
        <v>10</v>
      </c>
      <c r="O61" s="20">
        <v>51</v>
      </c>
      <c r="P61" s="75"/>
      <c r="Q61" s="20"/>
      <c r="R61" s="20"/>
      <c r="S61" s="20"/>
      <c r="T61" s="22" t="s">
        <v>377</v>
      </c>
    </row>
    <row r="62" spans="1:20" ht="102" thickBot="1" x14ac:dyDescent="0.25">
      <c r="A62" s="11" t="s">
        <v>412</v>
      </c>
      <c r="B62" s="20" t="s">
        <v>370</v>
      </c>
      <c r="C62" s="20">
        <v>4.0999999999999996</v>
      </c>
      <c r="D62" s="23" t="s">
        <v>372</v>
      </c>
      <c r="E62" s="22" t="s">
        <v>373</v>
      </c>
      <c r="F62" s="22" t="s">
        <v>79</v>
      </c>
      <c r="G62" s="20" t="s">
        <v>374</v>
      </c>
      <c r="H62" s="73"/>
      <c r="I62" s="23" t="s">
        <v>379</v>
      </c>
      <c r="J62" s="22" t="s">
        <v>440</v>
      </c>
      <c r="K62" s="22" t="s">
        <v>122</v>
      </c>
      <c r="L62" s="20">
        <v>4</v>
      </c>
      <c r="M62" s="61">
        <v>0</v>
      </c>
      <c r="N62" s="20">
        <v>3</v>
      </c>
      <c r="O62" s="61">
        <v>0</v>
      </c>
      <c r="P62" s="76"/>
      <c r="Q62" s="20"/>
      <c r="R62" s="20"/>
      <c r="S62" s="20"/>
      <c r="T62" s="22" t="s">
        <v>377</v>
      </c>
    </row>
    <row r="63" spans="1:20" ht="147" thickBot="1" x14ac:dyDescent="0.25">
      <c r="A63" s="11" t="s">
        <v>412</v>
      </c>
      <c r="B63" s="20" t="s">
        <v>370</v>
      </c>
      <c r="C63" s="20">
        <v>4.0999999999999996</v>
      </c>
      <c r="D63" s="21" t="s">
        <v>380</v>
      </c>
      <c r="E63" s="22" t="s">
        <v>381</v>
      </c>
      <c r="F63" s="22" t="s">
        <v>79</v>
      </c>
      <c r="G63" s="20" t="s">
        <v>382</v>
      </c>
      <c r="H63" s="22">
        <v>3</v>
      </c>
      <c r="I63" s="23" t="s">
        <v>383</v>
      </c>
      <c r="J63" s="22" t="s">
        <v>384</v>
      </c>
      <c r="K63" s="22" t="s">
        <v>63</v>
      </c>
      <c r="L63" s="61">
        <v>0</v>
      </c>
      <c r="M63" s="20">
        <v>3</v>
      </c>
      <c r="N63" s="61">
        <v>0</v>
      </c>
      <c r="O63" s="30">
        <v>2.75</v>
      </c>
      <c r="P63" s="16">
        <f t="shared" si="0"/>
        <v>0.91666666666666663</v>
      </c>
      <c r="Q63" s="20"/>
      <c r="R63" s="20"/>
      <c r="S63" s="20"/>
      <c r="T63" s="22" t="s">
        <v>385</v>
      </c>
    </row>
    <row r="64" spans="1:20" ht="79.5" thickBot="1" x14ac:dyDescent="0.25">
      <c r="A64" s="11" t="s">
        <v>412</v>
      </c>
      <c r="B64" s="20" t="s">
        <v>370</v>
      </c>
      <c r="C64" s="30" t="s">
        <v>371</v>
      </c>
      <c r="D64" s="21" t="s">
        <v>386</v>
      </c>
      <c r="E64" s="22" t="s">
        <v>387</v>
      </c>
      <c r="F64" s="22" t="s">
        <v>45</v>
      </c>
      <c r="G64" s="20" t="s">
        <v>388</v>
      </c>
      <c r="H64" s="36">
        <v>1</v>
      </c>
      <c r="I64" s="23" t="s">
        <v>389</v>
      </c>
      <c r="J64" s="20" t="s">
        <v>390</v>
      </c>
      <c r="K64" s="20" t="s">
        <v>63</v>
      </c>
      <c r="L64" s="36">
        <v>0.3</v>
      </c>
      <c r="M64" s="36">
        <v>0.7</v>
      </c>
      <c r="N64" s="36">
        <v>0.25</v>
      </c>
      <c r="O64" s="36">
        <v>0.75</v>
      </c>
      <c r="P64" s="16">
        <f t="shared" si="0"/>
        <v>1</v>
      </c>
      <c r="Q64" s="22"/>
      <c r="R64" s="22"/>
      <c r="S64" s="22"/>
      <c r="T64" s="22" t="s">
        <v>391</v>
      </c>
    </row>
    <row r="65" spans="1:20" ht="68.25" thickBot="1" x14ac:dyDescent="0.25">
      <c r="A65" s="11" t="s">
        <v>412</v>
      </c>
      <c r="B65" s="20" t="s">
        <v>392</v>
      </c>
      <c r="C65" s="32">
        <v>4.2</v>
      </c>
      <c r="D65" s="21" t="s">
        <v>393</v>
      </c>
      <c r="E65" s="22" t="s">
        <v>394</v>
      </c>
      <c r="F65" s="22" t="s">
        <v>79</v>
      </c>
      <c r="G65" s="20" t="s">
        <v>395</v>
      </c>
      <c r="H65" s="22">
        <v>200</v>
      </c>
      <c r="I65" s="23" t="s">
        <v>396</v>
      </c>
      <c r="J65" s="22" t="s">
        <v>390</v>
      </c>
      <c r="K65" s="20" t="s">
        <v>63</v>
      </c>
      <c r="L65" s="20">
        <v>110</v>
      </c>
      <c r="M65" s="20">
        <v>90</v>
      </c>
      <c r="N65" s="20">
        <v>110</v>
      </c>
      <c r="O65" s="20">
        <v>90</v>
      </c>
      <c r="P65" s="16">
        <f t="shared" si="0"/>
        <v>1</v>
      </c>
      <c r="Q65" s="22"/>
      <c r="R65" s="22"/>
      <c r="S65" s="22"/>
      <c r="T65" s="22" t="s">
        <v>397</v>
      </c>
    </row>
    <row r="66" spans="1:20" ht="102" thickBot="1" x14ac:dyDescent="0.25">
      <c r="A66" s="11" t="s">
        <v>412</v>
      </c>
      <c r="B66" s="20" t="s">
        <v>392</v>
      </c>
      <c r="C66" s="32">
        <v>4.4000000000000004</v>
      </c>
      <c r="D66" s="21" t="s">
        <v>398</v>
      </c>
      <c r="E66" s="22" t="s">
        <v>399</v>
      </c>
      <c r="F66" s="22" t="s">
        <v>79</v>
      </c>
      <c r="G66" s="20" t="s">
        <v>400</v>
      </c>
      <c r="H66" s="22">
        <v>750</v>
      </c>
      <c r="I66" s="23" t="s">
        <v>401</v>
      </c>
      <c r="J66" s="22" t="s">
        <v>440</v>
      </c>
      <c r="K66" s="20" t="s">
        <v>63</v>
      </c>
      <c r="L66" s="20">
        <v>350</v>
      </c>
      <c r="M66" s="20">
        <v>400</v>
      </c>
      <c r="N66" s="20">
        <v>342</v>
      </c>
      <c r="O66" s="20">
        <v>408</v>
      </c>
      <c r="P66" s="16">
        <f t="shared" si="0"/>
        <v>1</v>
      </c>
      <c r="Q66" s="22"/>
      <c r="R66" s="22"/>
      <c r="S66" s="21" t="s">
        <v>451</v>
      </c>
      <c r="T66" s="22" t="s">
        <v>397</v>
      </c>
    </row>
    <row r="67" spans="1:20" ht="68.25" thickBot="1" x14ac:dyDescent="0.25">
      <c r="A67" s="11" t="s">
        <v>412</v>
      </c>
      <c r="B67" s="20" t="s">
        <v>370</v>
      </c>
      <c r="C67" s="32">
        <v>4.3</v>
      </c>
      <c r="D67" s="21" t="s">
        <v>402</v>
      </c>
      <c r="E67" s="22" t="s">
        <v>403</v>
      </c>
      <c r="F67" s="22" t="s">
        <v>45</v>
      </c>
      <c r="G67" s="20" t="s">
        <v>404</v>
      </c>
      <c r="H67" s="22">
        <v>75</v>
      </c>
      <c r="I67" s="23" t="s">
        <v>405</v>
      </c>
      <c r="J67" s="22" t="s">
        <v>406</v>
      </c>
      <c r="K67" s="20" t="s">
        <v>63</v>
      </c>
      <c r="L67" s="20">
        <v>55</v>
      </c>
      <c r="M67" s="20">
        <v>20</v>
      </c>
      <c r="N67" s="20">
        <v>52</v>
      </c>
      <c r="O67" s="20">
        <v>20</v>
      </c>
      <c r="P67" s="16">
        <f t="shared" si="0"/>
        <v>0.96</v>
      </c>
      <c r="Q67" s="22"/>
      <c r="R67" s="22"/>
      <c r="S67" s="22"/>
      <c r="T67" s="22" t="s">
        <v>407</v>
      </c>
    </row>
    <row r="68" spans="1:20" ht="57" thickBot="1" x14ac:dyDescent="0.25">
      <c r="A68" s="11" t="s">
        <v>412</v>
      </c>
      <c r="B68" s="20" t="s">
        <v>370</v>
      </c>
      <c r="C68" s="32">
        <v>4.3</v>
      </c>
      <c r="D68" s="21" t="s">
        <v>408</v>
      </c>
      <c r="E68" s="22" t="s">
        <v>409</v>
      </c>
      <c r="F68" s="22" t="s">
        <v>45</v>
      </c>
      <c r="G68" s="20" t="s">
        <v>410</v>
      </c>
      <c r="H68" s="36">
        <v>0.95</v>
      </c>
      <c r="I68" s="23" t="s">
        <v>411</v>
      </c>
      <c r="J68" s="22" t="s">
        <v>412</v>
      </c>
      <c r="K68" s="20" t="s">
        <v>63</v>
      </c>
      <c r="L68" s="20">
        <v>40</v>
      </c>
      <c r="M68" s="20">
        <v>55</v>
      </c>
      <c r="N68" s="20">
        <v>37</v>
      </c>
      <c r="O68" s="20">
        <v>53</v>
      </c>
      <c r="P68" s="16">
        <f t="shared" si="0"/>
        <v>0.94736842105263153</v>
      </c>
      <c r="Q68" s="22"/>
      <c r="R68" s="22"/>
      <c r="S68" s="22"/>
      <c r="T68" s="22" t="s">
        <v>407</v>
      </c>
    </row>
  </sheetData>
  <autoFilter ref="A4:T4"/>
  <mergeCells count="20">
    <mergeCell ref="E3:E4"/>
    <mergeCell ref="F3:F4"/>
    <mergeCell ref="G3:G4"/>
    <mergeCell ref="H3:H4"/>
    <mergeCell ref="P3:P4"/>
    <mergeCell ref="H60:H62"/>
    <mergeCell ref="P60:P62"/>
    <mergeCell ref="Q3:Q4"/>
    <mergeCell ref="A1:T1"/>
    <mergeCell ref="R3:R4"/>
    <mergeCell ref="S3:S4"/>
    <mergeCell ref="T3:T4"/>
    <mergeCell ref="A2:T2"/>
    <mergeCell ref="I3:K3"/>
    <mergeCell ref="L3:M3"/>
    <mergeCell ref="N3:O3"/>
    <mergeCell ref="A3:A4"/>
    <mergeCell ref="B3:B4"/>
    <mergeCell ref="C3:C4"/>
    <mergeCell ref="D3:D4"/>
  </mergeCells>
  <phoneticPr fontId="1" type="noConversion"/>
  <pageMargins left="0.7" right="0.7" top="0.75" bottom="0.75" header="0.3" footer="0.3"/>
  <pageSetup orientation="portrait" r:id="rId1"/>
  <ignoredErrors>
    <ignoredError sqref="C5 C7 C6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8"/>
  <sheetViews>
    <sheetView showGridLines="0" zoomScaleNormal="100" workbookViewId="0">
      <pane ySplit="3" topLeftCell="A4" activePane="bottomLeft" state="frozen"/>
      <selection pane="bottomLeft" activeCell="J10" sqref="J10"/>
    </sheetView>
  </sheetViews>
  <sheetFormatPr baseColWidth="10" defaultRowHeight="15" x14ac:dyDescent="0.25"/>
  <cols>
    <col min="1" max="1" width="11.42578125" style="5"/>
    <col min="2" max="2" width="12.7109375" style="5" customWidth="1"/>
    <col min="3" max="3" width="13.5703125" customWidth="1"/>
    <col min="4" max="4" width="18" bestFit="1" customWidth="1"/>
    <col min="8" max="8" width="12.7109375" customWidth="1"/>
    <col min="9" max="9" width="14" customWidth="1"/>
    <col min="10" max="10" width="11.7109375" bestFit="1" customWidth="1"/>
    <col min="11" max="11" width="21" customWidth="1"/>
  </cols>
  <sheetData>
    <row r="1" spans="1:11" ht="18" x14ac:dyDescent="0.25">
      <c r="A1" s="79" t="s">
        <v>441</v>
      </c>
      <c r="B1" s="79"/>
      <c r="C1" s="79"/>
      <c r="D1" s="79"/>
      <c r="E1" s="79"/>
      <c r="F1" s="79"/>
      <c r="G1" s="79"/>
      <c r="H1" s="79"/>
      <c r="I1" s="79"/>
      <c r="J1" s="79"/>
      <c r="K1" s="79"/>
    </row>
    <row r="2" spans="1:11" ht="32.25" customHeight="1" thickBot="1" x14ac:dyDescent="0.3">
      <c r="A2" s="77" t="s">
        <v>40</v>
      </c>
      <c r="B2" s="77"/>
      <c r="C2" s="77"/>
      <c r="D2" s="77"/>
      <c r="E2" s="77"/>
      <c r="F2" s="77"/>
      <c r="G2" s="77"/>
      <c r="H2" s="77"/>
      <c r="I2" s="77"/>
      <c r="J2" s="77"/>
      <c r="K2" s="77"/>
    </row>
    <row r="3" spans="1:11" s="2" customFormat="1" ht="37.5" customHeight="1" thickBot="1" x14ac:dyDescent="0.25">
      <c r="A3" s="4" t="s">
        <v>30</v>
      </c>
      <c r="B3" s="4" t="s">
        <v>20</v>
      </c>
      <c r="C3" s="4" t="s">
        <v>21</v>
      </c>
      <c r="D3" s="4" t="s">
        <v>22</v>
      </c>
      <c r="E3" s="4" t="s">
        <v>23</v>
      </c>
      <c r="F3" s="4" t="s">
        <v>24</v>
      </c>
      <c r="G3" s="4" t="s">
        <v>25</v>
      </c>
      <c r="H3" s="4" t="s">
        <v>26</v>
      </c>
      <c r="I3" s="4" t="s">
        <v>27</v>
      </c>
      <c r="J3" s="4" t="s">
        <v>28</v>
      </c>
      <c r="K3" s="4" t="s">
        <v>29</v>
      </c>
    </row>
    <row r="4" spans="1:11" ht="15.75" thickBot="1" x14ac:dyDescent="0.3">
      <c r="A4" s="8" t="s">
        <v>414</v>
      </c>
      <c r="B4" s="7" t="s">
        <v>46</v>
      </c>
      <c r="C4" s="18" t="s">
        <v>289</v>
      </c>
      <c r="D4" s="39">
        <v>43971629</v>
      </c>
      <c r="E4" s="40">
        <v>0</v>
      </c>
      <c r="F4" s="40">
        <v>0</v>
      </c>
      <c r="G4" s="40">
        <v>0</v>
      </c>
      <c r="H4" s="40">
        <v>0</v>
      </c>
      <c r="I4" s="40">
        <v>0</v>
      </c>
      <c r="J4" s="40">
        <v>0</v>
      </c>
      <c r="K4" s="41">
        <f>SUM(D4:J4)</f>
        <v>43971629</v>
      </c>
    </row>
    <row r="5" spans="1:11" ht="15.75" thickBot="1" x14ac:dyDescent="0.3">
      <c r="A5" s="8" t="s">
        <v>414</v>
      </c>
      <c r="B5" s="7" t="s">
        <v>46</v>
      </c>
      <c r="C5" s="18" t="s">
        <v>290</v>
      </c>
      <c r="D5" s="39">
        <v>42447913.520000003</v>
      </c>
      <c r="E5" s="40">
        <v>0</v>
      </c>
      <c r="F5" s="40">
        <v>0</v>
      </c>
      <c r="G5" s="40">
        <v>0</v>
      </c>
      <c r="H5" s="40">
        <v>0</v>
      </c>
      <c r="I5" s="40">
        <v>0</v>
      </c>
      <c r="J5" s="40">
        <v>0</v>
      </c>
      <c r="K5" s="41">
        <f>SUM(D5:J5)</f>
        <v>42447913.520000003</v>
      </c>
    </row>
    <row r="6" spans="1:11" ht="15.75" thickBot="1" x14ac:dyDescent="0.3">
      <c r="A6" s="9" t="s">
        <v>414</v>
      </c>
      <c r="B6" s="9" t="s">
        <v>46</v>
      </c>
      <c r="C6" s="42" t="s">
        <v>291</v>
      </c>
      <c r="D6" s="43">
        <f>D5/D4</f>
        <v>0.96534775911986348</v>
      </c>
      <c r="E6" s="44">
        <v>0</v>
      </c>
      <c r="F6" s="44">
        <v>0</v>
      </c>
      <c r="G6" s="44">
        <v>0</v>
      </c>
      <c r="H6" s="44">
        <v>0</v>
      </c>
      <c r="I6" s="44">
        <v>0</v>
      </c>
      <c r="J6" s="44">
        <v>0</v>
      </c>
      <c r="K6" s="43">
        <f>K5/K4</f>
        <v>0.96534775911986348</v>
      </c>
    </row>
    <row r="7" spans="1:11" ht="15.75" thickBot="1" x14ac:dyDescent="0.3">
      <c r="A7" s="8" t="s">
        <v>414</v>
      </c>
      <c r="B7" s="7" t="s">
        <v>54</v>
      </c>
      <c r="C7" s="18" t="s">
        <v>289</v>
      </c>
      <c r="D7" s="39">
        <v>43971629</v>
      </c>
      <c r="E7" s="40">
        <v>0</v>
      </c>
      <c r="F7" s="40">
        <v>0</v>
      </c>
      <c r="G7" s="40">
        <v>0</v>
      </c>
      <c r="H7" s="40">
        <v>0</v>
      </c>
      <c r="I7" s="40">
        <v>0</v>
      </c>
      <c r="J7" s="40">
        <v>0</v>
      </c>
      <c r="K7" s="41">
        <f t="shared" ref="K7:K8" si="0">SUM(D7:J7)</f>
        <v>43971629</v>
      </c>
    </row>
    <row r="8" spans="1:11" ht="15.75" thickBot="1" x14ac:dyDescent="0.3">
      <c r="A8" s="8" t="s">
        <v>414</v>
      </c>
      <c r="B8" s="7" t="s">
        <v>54</v>
      </c>
      <c r="C8" s="18" t="s">
        <v>290</v>
      </c>
      <c r="D8" s="39">
        <v>42447913.520000003</v>
      </c>
      <c r="E8" s="40">
        <v>0</v>
      </c>
      <c r="F8" s="40">
        <v>0</v>
      </c>
      <c r="G8" s="40">
        <v>0</v>
      </c>
      <c r="H8" s="40">
        <v>0</v>
      </c>
      <c r="I8" s="40">
        <v>0</v>
      </c>
      <c r="J8" s="40">
        <v>0</v>
      </c>
      <c r="K8" s="41">
        <f t="shared" si="0"/>
        <v>42447913.520000003</v>
      </c>
    </row>
    <row r="9" spans="1:11" ht="15.75" thickBot="1" x14ac:dyDescent="0.3">
      <c r="A9" s="9" t="s">
        <v>414</v>
      </c>
      <c r="B9" s="9" t="s">
        <v>54</v>
      </c>
      <c r="C9" s="42" t="s">
        <v>291</v>
      </c>
      <c r="D9" s="43">
        <f>D8/D7</f>
        <v>0.96534775911986348</v>
      </c>
      <c r="E9" s="44">
        <v>0</v>
      </c>
      <c r="F9" s="44">
        <v>0</v>
      </c>
      <c r="G9" s="44">
        <v>0</v>
      </c>
      <c r="H9" s="44">
        <v>0</v>
      </c>
      <c r="I9" s="44">
        <v>0</v>
      </c>
      <c r="J9" s="44">
        <v>0</v>
      </c>
      <c r="K9" s="43">
        <f t="shared" ref="K9" si="1">K8/K7</f>
        <v>0.96534775911986348</v>
      </c>
    </row>
    <row r="10" spans="1:11" ht="15.75" thickBot="1" x14ac:dyDescent="0.3">
      <c r="A10" s="8" t="s">
        <v>414</v>
      </c>
      <c r="B10" s="7" t="s">
        <v>60</v>
      </c>
      <c r="C10" s="18" t="s">
        <v>289</v>
      </c>
      <c r="D10" s="39">
        <v>34428375</v>
      </c>
      <c r="E10" s="39">
        <v>60000000</v>
      </c>
      <c r="F10" s="40">
        <v>0</v>
      </c>
      <c r="G10" s="40">
        <v>0</v>
      </c>
      <c r="H10" s="40">
        <v>0</v>
      </c>
      <c r="I10" s="40">
        <v>0</v>
      </c>
      <c r="J10" s="40">
        <v>0</v>
      </c>
      <c r="K10" s="41">
        <f t="shared" ref="K10:K11" si="2">SUM(D10:J10)</f>
        <v>94428375</v>
      </c>
    </row>
    <row r="11" spans="1:11" ht="15.75" thickBot="1" x14ac:dyDescent="0.3">
      <c r="A11" s="8" t="s">
        <v>414</v>
      </c>
      <c r="B11" s="7" t="s">
        <v>60</v>
      </c>
      <c r="C11" s="18" t="s">
        <v>290</v>
      </c>
      <c r="D11" s="39">
        <v>28337937.780000001</v>
      </c>
      <c r="E11" s="39">
        <v>50116286.100000001</v>
      </c>
      <c r="F11" s="40">
        <v>0</v>
      </c>
      <c r="G11" s="40">
        <v>0</v>
      </c>
      <c r="H11" s="40">
        <v>0</v>
      </c>
      <c r="I11" s="40">
        <v>0</v>
      </c>
      <c r="J11" s="40">
        <v>0</v>
      </c>
      <c r="K11" s="41">
        <f t="shared" si="2"/>
        <v>78454223.879999995</v>
      </c>
    </row>
    <row r="12" spans="1:11" ht="15.75" thickBot="1" x14ac:dyDescent="0.3">
      <c r="A12" s="9" t="s">
        <v>414</v>
      </c>
      <c r="B12" s="9" t="s">
        <v>60</v>
      </c>
      <c r="C12" s="42" t="s">
        <v>291</v>
      </c>
      <c r="D12" s="43">
        <f t="shared" ref="D12" si="3">D11/D10</f>
        <v>0.82309832456512977</v>
      </c>
      <c r="E12" s="43">
        <f t="shared" ref="E12" si="4">E11/E10</f>
        <v>0.83527143500000001</v>
      </c>
      <c r="F12" s="44">
        <v>0</v>
      </c>
      <c r="G12" s="44">
        <v>0</v>
      </c>
      <c r="H12" s="44">
        <v>0</v>
      </c>
      <c r="I12" s="44">
        <v>0</v>
      </c>
      <c r="J12" s="44">
        <v>0</v>
      </c>
      <c r="K12" s="43">
        <f t="shared" ref="K12" si="5">K11/K10</f>
        <v>0.83083314607500125</v>
      </c>
    </row>
    <row r="13" spans="1:11" ht="15.75" thickBot="1" x14ac:dyDescent="0.3">
      <c r="A13" s="8" t="s">
        <v>414</v>
      </c>
      <c r="B13" s="7" t="s">
        <v>67</v>
      </c>
      <c r="C13" s="7" t="s">
        <v>289</v>
      </c>
      <c r="D13" s="39">
        <v>296805096</v>
      </c>
      <c r="E13" s="39">
        <v>9900000</v>
      </c>
      <c r="F13" s="39">
        <v>940000</v>
      </c>
      <c r="G13" s="39">
        <v>3050000</v>
      </c>
      <c r="H13" s="40">
        <v>0</v>
      </c>
      <c r="I13" s="40">
        <v>0</v>
      </c>
      <c r="J13" s="40">
        <v>0</v>
      </c>
      <c r="K13" s="41">
        <f t="shared" ref="K13:K14" si="6">SUM(D13:J13)</f>
        <v>310695096</v>
      </c>
    </row>
    <row r="14" spans="1:11" ht="15.75" thickBot="1" x14ac:dyDescent="0.3">
      <c r="A14" s="8" t="s">
        <v>414</v>
      </c>
      <c r="B14" s="7" t="s">
        <v>67</v>
      </c>
      <c r="C14" s="18" t="s">
        <v>290</v>
      </c>
      <c r="D14" s="39">
        <v>279090307.76999998</v>
      </c>
      <c r="E14" s="39">
        <v>2058708</v>
      </c>
      <c r="F14" s="39">
        <v>0</v>
      </c>
      <c r="G14" s="39">
        <v>1419656</v>
      </c>
      <c r="H14" s="40">
        <v>0</v>
      </c>
      <c r="I14" s="40">
        <v>0</v>
      </c>
      <c r="J14" s="40">
        <v>0</v>
      </c>
      <c r="K14" s="41">
        <f t="shared" si="6"/>
        <v>282568671.76999998</v>
      </c>
    </row>
    <row r="15" spans="1:11" ht="15.75" thickBot="1" x14ac:dyDescent="0.3">
      <c r="A15" s="9" t="s">
        <v>414</v>
      </c>
      <c r="B15" s="9" t="s">
        <v>67</v>
      </c>
      <c r="C15" s="42" t="s">
        <v>291</v>
      </c>
      <c r="D15" s="43">
        <f t="shared" ref="D15" si="7">D14/D13</f>
        <v>0.94031508060764557</v>
      </c>
      <c r="E15" s="43">
        <f t="shared" ref="E15" si="8">E14/E13</f>
        <v>0.20795030303030304</v>
      </c>
      <c r="F15" s="44">
        <f t="shared" ref="F15" si="9">F14/F13</f>
        <v>0</v>
      </c>
      <c r="G15" s="43">
        <f t="shared" ref="G15" si="10">G14/G13</f>
        <v>0.46546098360655735</v>
      </c>
      <c r="H15" s="44">
        <v>0</v>
      </c>
      <c r="I15" s="44">
        <v>0</v>
      </c>
      <c r="J15" s="44">
        <v>0</v>
      </c>
      <c r="K15" s="43">
        <f t="shared" ref="K15" si="11">K14/K13</f>
        <v>0.90947258391873675</v>
      </c>
    </row>
    <row r="16" spans="1:11" ht="15.75" thickBot="1" x14ac:dyDescent="0.3">
      <c r="A16" s="8" t="s">
        <v>414</v>
      </c>
      <c r="B16" s="7" t="s">
        <v>73</v>
      </c>
      <c r="C16" s="18" t="s">
        <v>289</v>
      </c>
      <c r="D16" s="39">
        <v>68806938</v>
      </c>
      <c r="E16" s="39">
        <v>0</v>
      </c>
      <c r="F16" s="39">
        <v>0</v>
      </c>
      <c r="G16" s="39">
        <v>0</v>
      </c>
      <c r="H16" s="40">
        <v>0</v>
      </c>
      <c r="I16" s="40">
        <v>0</v>
      </c>
      <c r="J16" s="40">
        <v>0</v>
      </c>
      <c r="K16" s="41">
        <f t="shared" ref="K16:K17" si="12">SUM(D16:J16)</f>
        <v>68806938</v>
      </c>
    </row>
    <row r="17" spans="1:11" ht="15.75" thickBot="1" x14ac:dyDescent="0.3">
      <c r="A17" s="8" t="s">
        <v>414</v>
      </c>
      <c r="B17" s="7" t="s">
        <v>73</v>
      </c>
      <c r="C17" s="18" t="s">
        <v>290</v>
      </c>
      <c r="D17" s="39">
        <v>64782031.359999999</v>
      </c>
      <c r="E17" s="39">
        <v>0</v>
      </c>
      <c r="F17" s="39">
        <v>0</v>
      </c>
      <c r="G17" s="39">
        <v>0</v>
      </c>
      <c r="H17" s="40">
        <v>0</v>
      </c>
      <c r="I17" s="40">
        <v>0</v>
      </c>
      <c r="J17" s="40">
        <v>0</v>
      </c>
      <c r="K17" s="41">
        <f t="shared" si="12"/>
        <v>64782031.359999999</v>
      </c>
    </row>
    <row r="18" spans="1:11" ht="15.75" thickBot="1" x14ac:dyDescent="0.3">
      <c r="A18" s="9" t="s">
        <v>414</v>
      </c>
      <c r="B18" s="9" t="s">
        <v>73</v>
      </c>
      <c r="C18" s="42" t="s">
        <v>291</v>
      </c>
      <c r="D18" s="43">
        <f>D17/D16</f>
        <v>0.94150434887830647</v>
      </c>
      <c r="E18" s="44">
        <v>0</v>
      </c>
      <c r="F18" s="44">
        <v>0</v>
      </c>
      <c r="G18" s="44">
        <v>0</v>
      </c>
      <c r="H18" s="44">
        <v>0</v>
      </c>
      <c r="I18" s="44">
        <v>0</v>
      </c>
      <c r="J18" s="44">
        <v>0</v>
      </c>
      <c r="K18" s="43">
        <f t="shared" ref="K18" si="13">K17/K16</f>
        <v>0.94150434887830647</v>
      </c>
    </row>
    <row r="19" spans="1:11" ht="15.75" thickBot="1" x14ac:dyDescent="0.3">
      <c r="A19" s="8" t="s">
        <v>414</v>
      </c>
      <c r="B19" s="7" t="s">
        <v>80</v>
      </c>
      <c r="C19" s="18" t="s">
        <v>289</v>
      </c>
      <c r="D19" s="39">
        <v>96404520</v>
      </c>
      <c r="E19" s="39">
        <v>0</v>
      </c>
      <c r="F19" s="39">
        <v>0</v>
      </c>
      <c r="G19" s="39">
        <v>0</v>
      </c>
      <c r="H19" s="40">
        <v>0</v>
      </c>
      <c r="I19" s="40">
        <v>0</v>
      </c>
      <c r="J19" s="40">
        <v>0</v>
      </c>
      <c r="K19" s="41">
        <f t="shared" ref="K19:K20" si="14">SUM(D19:J19)</f>
        <v>96404520</v>
      </c>
    </row>
    <row r="20" spans="1:11" ht="15.75" thickBot="1" x14ac:dyDescent="0.3">
      <c r="A20" s="8" t="s">
        <v>414</v>
      </c>
      <c r="B20" s="7" t="s">
        <v>80</v>
      </c>
      <c r="C20" s="18" t="s">
        <v>290</v>
      </c>
      <c r="D20" s="39">
        <v>74987033.900000006</v>
      </c>
      <c r="E20" s="39">
        <v>0</v>
      </c>
      <c r="F20" s="39">
        <v>0</v>
      </c>
      <c r="G20" s="39">
        <v>0</v>
      </c>
      <c r="H20" s="40">
        <v>0</v>
      </c>
      <c r="I20" s="40">
        <v>0</v>
      </c>
      <c r="J20" s="40">
        <v>0</v>
      </c>
      <c r="K20" s="41">
        <f t="shared" si="14"/>
        <v>74987033.900000006</v>
      </c>
    </row>
    <row r="21" spans="1:11" ht="15.75" thickBot="1" x14ac:dyDescent="0.3">
      <c r="A21" s="9" t="s">
        <v>414</v>
      </c>
      <c r="B21" s="9" t="s">
        <v>80</v>
      </c>
      <c r="C21" s="42" t="s">
        <v>291</v>
      </c>
      <c r="D21" s="43">
        <f>D20/D19</f>
        <v>0.77783732443250597</v>
      </c>
      <c r="E21" s="44">
        <v>0</v>
      </c>
      <c r="F21" s="44">
        <v>0</v>
      </c>
      <c r="G21" s="44">
        <v>0</v>
      </c>
      <c r="H21" s="44">
        <v>0</v>
      </c>
      <c r="I21" s="44">
        <v>0</v>
      </c>
      <c r="J21" s="44">
        <v>0</v>
      </c>
      <c r="K21" s="43">
        <f t="shared" ref="K21" si="15">K20/K19</f>
        <v>0.77783732443250597</v>
      </c>
    </row>
    <row r="22" spans="1:11" ht="15.75" thickBot="1" x14ac:dyDescent="0.3">
      <c r="A22" s="8" t="s">
        <v>414</v>
      </c>
      <c r="B22" s="7" t="s">
        <v>89</v>
      </c>
      <c r="C22" s="18" t="s">
        <v>289</v>
      </c>
      <c r="D22" s="39">
        <v>92784753</v>
      </c>
      <c r="E22" s="39">
        <v>5760001</v>
      </c>
      <c r="F22" s="39">
        <v>0</v>
      </c>
      <c r="G22" s="39">
        <v>0</v>
      </c>
      <c r="H22" s="40">
        <v>0</v>
      </c>
      <c r="I22" s="40">
        <v>0</v>
      </c>
      <c r="J22" s="40">
        <v>0</v>
      </c>
      <c r="K22" s="41">
        <f t="shared" ref="K22:K23" si="16">SUM(D22:J22)</f>
        <v>98544754</v>
      </c>
    </row>
    <row r="23" spans="1:11" ht="15.75" thickBot="1" x14ac:dyDescent="0.3">
      <c r="A23" s="8" t="s">
        <v>414</v>
      </c>
      <c r="B23" s="7" t="s">
        <v>89</v>
      </c>
      <c r="C23" s="18" t="s">
        <v>290</v>
      </c>
      <c r="D23" s="39">
        <v>85393539.140000001</v>
      </c>
      <c r="E23" s="39">
        <v>4045721.6000000001</v>
      </c>
      <c r="F23" s="39">
        <v>0</v>
      </c>
      <c r="G23" s="39">
        <v>0</v>
      </c>
      <c r="H23" s="40">
        <v>0</v>
      </c>
      <c r="I23" s="40">
        <v>0</v>
      </c>
      <c r="J23" s="40">
        <v>0</v>
      </c>
      <c r="K23" s="41">
        <f t="shared" si="16"/>
        <v>89439260.739999995</v>
      </c>
    </row>
    <row r="24" spans="1:11" ht="15.75" thickBot="1" x14ac:dyDescent="0.3">
      <c r="A24" s="9" t="s">
        <v>414</v>
      </c>
      <c r="B24" s="9" t="s">
        <v>89</v>
      </c>
      <c r="C24" s="42" t="s">
        <v>291</v>
      </c>
      <c r="D24" s="43">
        <f t="shared" ref="D24" si="17">D23/D22</f>
        <v>0.92034021085339313</v>
      </c>
      <c r="E24" s="43">
        <f t="shared" ref="E24" si="18">E23/E22</f>
        <v>0.70238210028088544</v>
      </c>
      <c r="F24" s="44">
        <v>0</v>
      </c>
      <c r="G24" s="44">
        <v>0</v>
      </c>
      <c r="H24" s="44">
        <v>0</v>
      </c>
      <c r="I24" s="44">
        <v>0</v>
      </c>
      <c r="J24" s="44">
        <v>0</v>
      </c>
      <c r="K24" s="43">
        <f t="shared" ref="K24" si="19">K23/K22</f>
        <v>0.90760042629970938</v>
      </c>
    </row>
    <row r="25" spans="1:11" ht="15.75" thickBot="1" x14ac:dyDescent="0.3">
      <c r="A25" s="8" t="s">
        <v>414</v>
      </c>
      <c r="B25" s="7" t="s">
        <v>96</v>
      </c>
      <c r="C25" s="18" t="s">
        <v>289</v>
      </c>
      <c r="D25" s="39">
        <v>79968096</v>
      </c>
      <c r="E25" s="39">
        <v>0</v>
      </c>
      <c r="F25" s="39">
        <v>0</v>
      </c>
      <c r="G25" s="39">
        <v>0</v>
      </c>
      <c r="H25" s="40">
        <v>0</v>
      </c>
      <c r="I25" s="40">
        <v>0</v>
      </c>
      <c r="J25" s="40">
        <v>0</v>
      </c>
      <c r="K25" s="41">
        <f t="shared" ref="K25:K26" si="20">SUM(D25:J25)</f>
        <v>79968096</v>
      </c>
    </row>
    <row r="26" spans="1:11" ht="15.75" thickBot="1" x14ac:dyDescent="0.3">
      <c r="A26" s="8" t="s">
        <v>414</v>
      </c>
      <c r="B26" s="7" t="s">
        <v>96</v>
      </c>
      <c r="C26" s="18" t="s">
        <v>290</v>
      </c>
      <c r="D26" s="39">
        <v>77050758.450000003</v>
      </c>
      <c r="E26" s="39">
        <v>0</v>
      </c>
      <c r="F26" s="39">
        <v>0</v>
      </c>
      <c r="G26" s="39">
        <v>0</v>
      </c>
      <c r="H26" s="40">
        <v>0</v>
      </c>
      <c r="I26" s="40">
        <v>0</v>
      </c>
      <c r="J26" s="40">
        <v>0</v>
      </c>
      <c r="K26" s="41">
        <f t="shared" si="20"/>
        <v>77050758.450000003</v>
      </c>
    </row>
    <row r="27" spans="1:11" ht="15.75" thickBot="1" x14ac:dyDescent="0.3">
      <c r="A27" s="9" t="s">
        <v>414</v>
      </c>
      <c r="B27" s="9" t="s">
        <v>96</v>
      </c>
      <c r="C27" s="42" t="s">
        <v>291</v>
      </c>
      <c r="D27" s="43">
        <f>D26/D25</f>
        <v>0.96351873189527992</v>
      </c>
      <c r="E27" s="44">
        <v>0</v>
      </c>
      <c r="F27" s="44">
        <v>0</v>
      </c>
      <c r="G27" s="44">
        <v>0</v>
      </c>
      <c r="H27" s="44">
        <v>0</v>
      </c>
      <c r="I27" s="44">
        <v>0</v>
      </c>
      <c r="J27" s="44">
        <v>0</v>
      </c>
      <c r="K27" s="43">
        <f t="shared" ref="K27" si="21">K26/K25</f>
        <v>0.96351873189527992</v>
      </c>
    </row>
    <row r="28" spans="1:11" ht="15.75" thickBot="1" x14ac:dyDescent="0.3">
      <c r="A28" s="8" t="s">
        <v>414</v>
      </c>
      <c r="B28" s="7" t="s">
        <v>105</v>
      </c>
      <c r="C28" s="7" t="s">
        <v>289</v>
      </c>
      <c r="D28" s="39">
        <v>23005578</v>
      </c>
      <c r="E28" s="39">
        <v>13530000</v>
      </c>
      <c r="F28" s="39">
        <v>0</v>
      </c>
      <c r="G28" s="39">
        <v>0</v>
      </c>
      <c r="H28" s="40">
        <v>0</v>
      </c>
      <c r="I28" s="40">
        <v>0</v>
      </c>
      <c r="J28" s="40">
        <v>0</v>
      </c>
      <c r="K28" s="41">
        <f t="shared" ref="K28:K29" si="22">SUM(D28:J28)</f>
        <v>36535578</v>
      </c>
    </row>
    <row r="29" spans="1:11" ht="15.75" thickBot="1" x14ac:dyDescent="0.3">
      <c r="A29" s="8" t="s">
        <v>414</v>
      </c>
      <c r="B29" s="7" t="s">
        <v>105</v>
      </c>
      <c r="C29" s="18" t="s">
        <v>290</v>
      </c>
      <c r="D29" s="39">
        <v>21900512.73</v>
      </c>
      <c r="E29" s="39">
        <v>0</v>
      </c>
      <c r="F29" s="39">
        <v>0</v>
      </c>
      <c r="G29" s="39">
        <v>0</v>
      </c>
      <c r="H29" s="40">
        <v>0</v>
      </c>
      <c r="I29" s="40">
        <v>0</v>
      </c>
      <c r="J29" s="40">
        <v>0</v>
      </c>
      <c r="K29" s="41">
        <f t="shared" si="22"/>
        <v>21900512.73</v>
      </c>
    </row>
    <row r="30" spans="1:11" ht="15.75" thickBot="1" x14ac:dyDescent="0.3">
      <c r="A30" s="9" t="s">
        <v>414</v>
      </c>
      <c r="B30" s="9" t="s">
        <v>105</v>
      </c>
      <c r="C30" s="42" t="s">
        <v>291</v>
      </c>
      <c r="D30" s="43">
        <f>D29/D28</f>
        <v>0.95196533336393463</v>
      </c>
      <c r="E30" s="44">
        <f t="shared" ref="E30" si="23">E29/E28</f>
        <v>0</v>
      </c>
      <c r="F30" s="44">
        <v>0</v>
      </c>
      <c r="G30" s="44">
        <v>0</v>
      </c>
      <c r="H30" s="44">
        <v>0</v>
      </c>
      <c r="I30" s="44">
        <v>0</v>
      </c>
      <c r="J30" s="44">
        <v>0</v>
      </c>
      <c r="K30" s="43">
        <f t="shared" ref="K30" si="24">K29/K28</f>
        <v>0.59942975939781218</v>
      </c>
    </row>
    <row r="31" spans="1:11" ht="15.75" thickBot="1" x14ac:dyDescent="0.3">
      <c r="A31" s="8" t="s">
        <v>414</v>
      </c>
      <c r="B31" s="7" t="s">
        <v>110</v>
      </c>
      <c r="C31" s="18" t="s">
        <v>289</v>
      </c>
      <c r="D31" s="39">
        <v>12058373</v>
      </c>
      <c r="E31" s="39">
        <v>11720000</v>
      </c>
      <c r="F31" s="39">
        <v>0</v>
      </c>
      <c r="G31" s="39">
        <v>0</v>
      </c>
      <c r="H31" s="40">
        <v>0</v>
      </c>
      <c r="I31" s="40">
        <v>0</v>
      </c>
      <c r="J31" s="40">
        <v>0</v>
      </c>
      <c r="K31" s="41">
        <f t="shared" ref="K31:K32" si="25">SUM(D31:J31)</f>
        <v>23778373</v>
      </c>
    </row>
    <row r="32" spans="1:11" ht="15.75" thickBot="1" x14ac:dyDescent="0.3">
      <c r="A32" s="8" t="s">
        <v>414</v>
      </c>
      <c r="B32" s="7" t="s">
        <v>110</v>
      </c>
      <c r="C32" s="18" t="s">
        <v>290</v>
      </c>
      <c r="D32" s="39">
        <v>10089855.17</v>
      </c>
      <c r="E32" s="39">
        <v>7250000</v>
      </c>
      <c r="F32" s="39">
        <v>0</v>
      </c>
      <c r="G32" s="39">
        <v>0</v>
      </c>
      <c r="H32" s="40">
        <v>0</v>
      </c>
      <c r="I32" s="40">
        <v>0</v>
      </c>
      <c r="J32" s="40">
        <v>0</v>
      </c>
      <c r="K32" s="41">
        <f t="shared" si="25"/>
        <v>17339855.170000002</v>
      </c>
    </row>
    <row r="33" spans="1:11" ht="15.75" thickBot="1" x14ac:dyDescent="0.3">
      <c r="A33" s="9" t="s">
        <v>414</v>
      </c>
      <c r="B33" s="9" t="s">
        <v>110</v>
      </c>
      <c r="C33" s="42" t="s">
        <v>291</v>
      </c>
      <c r="D33" s="43">
        <f t="shared" ref="D33" si="26">D32/D31</f>
        <v>0.83675095885655548</v>
      </c>
      <c r="E33" s="43">
        <f t="shared" ref="E33" si="27">E32/E31</f>
        <v>0.6186006825938567</v>
      </c>
      <c r="F33" s="44">
        <v>0</v>
      </c>
      <c r="G33" s="44">
        <v>0</v>
      </c>
      <c r="H33" s="44">
        <v>0</v>
      </c>
      <c r="I33" s="44">
        <v>0</v>
      </c>
      <c r="J33" s="44">
        <v>0</v>
      </c>
      <c r="K33" s="43">
        <f t="shared" ref="K33" si="28">K32/K31</f>
        <v>0.72922799091426493</v>
      </c>
    </row>
    <row r="34" spans="1:11" ht="15.75" thickBot="1" x14ac:dyDescent="0.3">
      <c r="A34" s="8" t="s">
        <v>414</v>
      </c>
      <c r="B34" s="7" t="s">
        <v>115</v>
      </c>
      <c r="C34" s="18" t="s">
        <v>289</v>
      </c>
      <c r="D34" s="39">
        <v>382847636</v>
      </c>
      <c r="E34" s="39">
        <v>0</v>
      </c>
      <c r="F34" s="39">
        <v>0</v>
      </c>
      <c r="G34" s="39">
        <v>0</v>
      </c>
      <c r="H34" s="40">
        <v>0</v>
      </c>
      <c r="I34" s="40">
        <v>0</v>
      </c>
      <c r="J34" s="40">
        <v>0</v>
      </c>
      <c r="K34" s="41">
        <f t="shared" ref="K34:K35" si="29">SUM(D34:J34)</f>
        <v>382847636</v>
      </c>
    </row>
    <row r="35" spans="1:11" ht="15.75" thickBot="1" x14ac:dyDescent="0.3">
      <c r="A35" s="8" t="s">
        <v>414</v>
      </c>
      <c r="B35" s="7" t="s">
        <v>115</v>
      </c>
      <c r="C35" s="18" t="s">
        <v>290</v>
      </c>
      <c r="D35" s="39">
        <v>360553140.42000002</v>
      </c>
      <c r="E35" s="39">
        <v>0</v>
      </c>
      <c r="F35" s="39">
        <v>0</v>
      </c>
      <c r="G35" s="39">
        <v>0</v>
      </c>
      <c r="H35" s="40">
        <v>0</v>
      </c>
      <c r="I35" s="40">
        <v>0</v>
      </c>
      <c r="J35" s="40">
        <v>0</v>
      </c>
      <c r="K35" s="41">
        <f t="shared" si="29"/>
        <v>360553140.42000002</v>
      </c>
    </row>
    <row r="36" spans="1:11" ht="15.75" thickBot="1" x14ac:dyDescent="0.3">
      <c r="A36" s="9" t="s">
        <v>414</v>
      </c>
      <c r="B36" s="9" t="s">
        <v>115</v>
      </c>
      <c r="C36" s="42" t="s">
        <v>291</v>
      </c>
      <c r="D36" s="43">
        <f>D35/D34</f>
        <v>0.94176666254770869</v>
      </c>
      <c r="E36" s="44">
        <v>0</v>
      </c>
      <c r="F36" s="44">
        <v>0</v>
      </c>
      <c r="G36" s="44">
        <v>0</v>
      </c>
      <c r="H36" s="44">
        <v>0</v>
      </c>
      <c r="I36" s="44">
        <v>0</v>
      </c>
      <c r="J36" s="44">
        <v>0</v>
      </c>
      <c r="K36" s="43">
        <f t="shared" ref="K36" si="30">K35/K34</f>
        <v>0.94176666254770869</v>
      </c>
    </row>
    <row r="37" spans="1:11" ht="15.75" thickBot="1" x14ac:dyDescent="0.3">
      <c r="A37" s="8" t="s">
        <v>414</v>
      </c>
      <c r="B37" s="7" t="s">
        <v>120</v>
      </c>
      <c r="C37" s="7" t="s">
        <v>289</v>
      </c>
      <c r="D37" s="39">
        <v>271875669</v>
      </c>
      <c r="E37" s="39">
        <v>5650000</v>
      </c>
      <c r="F37" s="39">
        <v>0</v>
      </c>
      <c r="G37" s="39">
        <v>0</v>
      </c>
      <c r="H37" s="40">
        <v>0</v>
      </c>
      <c r="I37" s="40">
        <v>0</v>
      </c>
      <c r="J37" s="40">
        <v>0</v>
      </c>
      <c r="K37" s="41">
        <f t="shared" ref="K37:K38" si="31">SUM(D37:J37)</f>
        <v>277525669</v>
      </c>
    </row>
    <row r="38" spans="1:11" ht="15.75" thickBot="1" x14ac:dyDescent="0.3">
      <c r="A38" s="8" t="s">
        <v>414</v>
      </c>
      <c r="B38" s="7" t="s">
        <v>120</v>
      </c>
      <c r="C38" s="18" t="s">
        <v>290</v>
      </c>
      <c r="D38" s="39">
        <v>265807057.41999999</v>
      </c>
      <c r="E38" s="39">
        <v>2885000</v>
      </c>
      <c r="F38" s="39">
        <v>0</v>
      </c>
      <c r="G38" s="39">
        <v>0</v>
      </c>
      <c r="H38" s="40">
        <v>0</v>
      </c>
      <c r="I38" s="40">
        <v>0</v>
      </c>
      <c r="J38" s="40">
        <v>0</v>
      </c>
      <c r="K38" s="41">
        <f t="shared" si="31"/>
        <v>268692057.41999996</v>
      </c>
    </row>
    <row r="39" spans="1:11" ht="15.75" thickBot="1" x14ac:dyDescent="0.3">
      <c r="A39" s="9" t="s">
        <v>414</v>
      </c>
      <c r="B39" s="9" t="s">
        <v>120</v>
      </c>
      <c r="C39" s="42" t="s">
        <v>291</v>
      </c>
      <c r="D39" s="43">
        <f t="shared" ref="D39" si="32">D38/D37</f>
        <v>0.97767872497630526</v>
      </c>
      <c r="E39" s="43">
        <f t="shared" ref="E39" si="33">E38/E37</f>
        <v>0.51061946902654864</v>
      </c>
      <c r="F39" s="44">
        <v>0</v>
      </c>
      <c r="G39" s="44">
        <v>0</v>
      </c>
      <c r="H39" s="44">
        <v>0</v>
      </c>
      <c r="I39" s="44">
        <v>0</v>
      </c>
      <c r="J39" s="44">
        <v>0</v>
      </c>
      <c r="K39" s="43">
        <f t="shared" ref="K39" si="34">K38/K37</f>
        <v>0.96817010977099904</v>
      </c>
    </row>
    <row r="40" spans="1:11" ht="15.75" thickBot="1" x14ac:dyDescent="0.3">
      <c r="A40" s="8" t="s">
        <v>414</v>
      </c>
      <c r="B40" s="7" t="s">
        <v>128</v>
      </c>
      <c r="C40" s="18" t="s">
        <v>289</v>
      </c>
      <c r="D40" s="39">
        <v>146055929</v>
      </c>
      <c r="E40" s="39">
        <v>1426367287.3900001</v>
      </c>
      <c r="F40" s="39">
        <v>35016278.049999997</v>
      </c>
      <c r="G40" s="39">
        <v>96880316</v>
      </c>
      <c r="H40" s="39">
        <v>535985863</v>
      </c>
      <c r="I40" s="40">
        <v>0</v>
      </c>
      <c r="J40" s="39">
        <v>162000000</v>
      </c>
      <c r="K40" s="41">
        <f t="shared" ref="K40:K41" si="35">SUM(D40:J40)</f>
        <v>2402305673.4400001</v>
      </c>
    </row>
    <row r="41" spans="1:11" ht="15.75" thickBot="1" x14ac:dyDescent="0.3">
      <c r="A41" s="8" t="s">
        <v>414</v>
      </c>
      <c r="B41" s="7" t="s">
        <v>128</v>
      </c>
      <c r="C41" s="18" t="s">
        <v>290</v>
      </c>
      <c r="D41" s="39">
        <v>139989556.90000001</v>
      </c>
      <c r="E41" s="39">
        <v>1261688373.54</v>
      </c>
      <c r="F41" s="39">
        <v>25179807.260000002</v>
      </c>
      <c r="G41" s="39">
        <v>45479923.259999998</v>
      </c>
      <c r="H41" s="39">
        <v>416123794.85000002</v>
      </c>
      <c r="I41" s="40">
        <v>0</v>
      </c>
      <c r="J41" s="40">
        <v>0</v>
      </c>
      <c r="K41" s="41">
        <f t="shared" si="35"/>
        <v>1888461455.8099999</v>
      </c>
    </row>
    <row r="42" spans="1:11" ht="15.75" thickBot="1" x14ac:dyDescent="0.3">
      <c r="A42" s="9" t="s">
        <v>414</v>
      </c>
      <c r="B42" s="9" t="s">
        <v>128</v>
      </c>
      <c r="C42" s="42" t="s">
        <v>291</v>
      </c>
      <c r="D42" s="43">
        <f t="shared" ref="D42" si="36">D41/D40</f>
        <v>0.95846541703897559</v>
      </c>
      <c r="E42" s="43">
        <f t="shared" ref="E42" si="37">E41/E40</f>
        <v>0.88454662743189139</v>
      </c>
      <c r="F42" s="43">
        <f t="shared" ref="F42" si="38">F41/F40</f>
        <v>0.71908862569704213</v>
      </c>
      <c r="G42" s="43">
        <f t="shared" ref="G42" si="39">G41/G40</f>
        <v>0.46944441490054595</v>
      </c>
      <c r="H42" s="43">
        <f t="shared" ref="H42" si="40">H41/H40</f>
        <v>0.77637084030703252</v>
      </c>
      <c r="I42" s="44">
        <v>0</v>
      </c>
      <c r="J42" s="44">
        <f t="shared" ref="J42:K42" si="41">J41/J40</f>
        <v>0</v>
      </c>
      <c r="K42" s="43">
        <f t="shared" si="41"/>
        <v>0.78610373221397889</v>
      </c>
    </row>
    <row r="43" spans="1:11" ht="15.75" thickBot="1" x14ac:dyDescent="0.3">
      <c r="A43" s="8" t="s">
        <v>414</v>
      </c>
      <c r="B43" s="7" t="s">
        <v>137</v>
      </c>
      <c r="C43" s="18" t="s">
        <v>289</v>
      </c>
      <c r="D43" s="39">
        <v>32061017</v>
      </c>
      <c r="E43" s="39">
        <v>2700000</v>
      </c>
      <c r="F43" s="39">
        <v>0</v>
      </c>
      <c r="G43" s="39">
        <v>0</v>
      </c>
      <c r="H43" s="40">
        <v>0</v>
      </c>
      <c r="I43" s="40">
        <v>0</v>
      </c>
      <c r="J43" s="40">
        <v>0</v>
      </c>
      <c r="K43" s="41">
        <f t="shared" ref="K43:K44" si="42">SUM(D43:J43)</f>
        <v>34761017</v>
      </c>
    </row>
    <row r="44" spans="1:11" ht="15.75" thickBot="1" x14ac:dyDescent="0.3">
      <c r="A44" s="8" t="s">
        <v>414</v>
      </c>
      <c r="B44" s="7" t="s">
        <v>137</v>
      </c>
      <c r="C44" s="18" t="s">
        <v>290</v>
      </c>
      <c r="D44" s="39">
        <v>31344014.73</v>
      </c>
      <c r="E44" s="39">
        <v>2100000</v>
      </c>
      <c r="F44" s="39">
        <v>0</v>
      </c>
      <c r="G44" s="39">
        <v>0</v>
      </c>
      <c r="H44" s="40">
        <v>0</v>
      </c>
      <c r="I44" s="40">
        <v>0</v>
      </c>
      <c r="J44" s="40">
        <v>0</v>
      </c>
      <c r="K44" s="41">
        <f t="shared" si="42"/>
        <v>33444014.73</v>
      </c>
    </row>
    <row r="45" spans="1:11" ht="15.75" thickBot="1" x14ac:dyDescent="0.3">
      <c r="A45" s="9" t="s">
        <v>414</v>
      </c>
      <c r="B45" s="9" t="s">
        <v>137</v>
      </c>
      <c r="C45" s="42" t="s">
        <v>291</v>
      </c>
      <c r="D45" s="43">
        <f t="shared" ref="D45" si="43">D44/D43</f>
        <v>0.97763632170495407</v>
      </c>
      <c r="E45" s="43">
        <f t="shared" ref="E45" si="44">E44/E43</f>
        <v>0.77777777777777779</v>
      </c>
      <c r="F45" s="44">
        <v>0</v>
      </c>
      <c r="G45" s="44">
        <v>0</v>
      </c>
      <c r="H45" s="44">
        <v>0</v>
      </c>
      <c r="I45" s="44">
        <v>0</v>
      </c>
      <c r="J45" s="44">
        <v>0</v>
      </c>
      <c r="K45" s="43">
        <f t="shared" ref="K45" si="45">K44/K43</f>
        <v>0.96211266574853094</v>
      </c>
    </row>
    <row r="46" spans="1:11" ht="15.75" thickBot="1" x14ac:dyDescent="0.3">
      <c r="A46" s="8" t="s">
        <v>414</v>
      </c>
      <c r="B46" s="7" t="s">
        <v>142</v>
      </c>
      <c r="C46" s="18" t="s">
        <v>289</v>
      </c>
      <c r="D46" s="39">
        <v>11900097</v>
      </c>
      <c r="E46" s="39">
        <v>2000000</v>
      </c>
      <c r="F46" s="39">
        <v>0</v>
      </c>
      <c r="G46" s="39">
        <v>0</v>
      </c>
      <c r="H46" s="40">
        <v>0</v>
      </c>
      <c r="I46" s="40">
        <v>0</v>
      </c>
      <c r="J46" s="40">
        <v>0</v>
      </c>
      <c r="K46" s="41">
        <f t="shared" ref="K46:K47" si="46">SUM(D46:J46)</f>
        <v>13900097</v>
      </c>
    </row>
    <row r="47" spans="1:11" ht="15.75" thickBot="1" x14ac:dyDescent="0.3">
      <c r="A47" s="8" t="s">
        <v>414</v>
      </c>
      <c r="B47" s="7" t="s">
        <v>142</v>
      </c>
      <c r="C47" s="18" t="s">
        <v>290</v>
      </c>
      <c r="D47" s="39">
        <v>10317349.66</v>
      </c>
      <c r="E47" s="39">
        <v>0</v>
      </c>
      <c r="F47" s="39">
        <v>0</v>
      </c>
      <c r="G47" s="39">
        <v>0</v>
      </c>
      <c r="H47" s="40">
        <v>0</v>
      </c>
      <c r="I47" s="40">
        <v>0</v>
      </c>
      <c r="J47" s="40">
        <v>0</v>
      </c>
      <c r="K47" s="41">
        <f t="shared" si="46"/>
        <v>10317349.66</v>
      </c>
    </row>
    <row r="48" spans="1:11" ht="15.75" thickBot="1" x14ac:dyDescent="0.3">
      <c r="A48" s="9" t="s">
        <v>414</v>
      </c>
      <c r="B48" s="9" t="s">
        <v>142</v>
      </c>
      <c r="C48" s="42" t="s">
        <v>291</v>
      </c>
      <c r="D48" s="43">
        <f>D47/D46</f>
        <v>0.86699710598997637</v>
      </c>
      <c r="E48" s="44">
        <f t="shared" ref="E48" si="47">E47/E46</f>
        <v>0</v>
      </c>
      <c r="F48" s="44">
        <v>0</v>
      </c>
      <c r="G48" s="44">
        <v>0</v>
      </c>
      <c r="H48" s="44">
        <v>0</v>
      </c>
      <c r="I48" s="44">
        <v>0</v>
      </c>
      <c r="J48" s="44">
        <v>0</v>
      </c>
      <c r="K48" s="43">
        <f t="shared" ref="K48" si="48">K47/K46</f>
        <v>0.74225019149146942</v>
      </c>
    </row>
    <row r="49" spans="1:11" ht="15.75" thickBot="1" x14ac:dyDescent="0.3">
      <c r="A49" s="8" t="s">
        <v>414</v>
      </c>
      <c r="B49" s="7" t="s">
        <v>149</v>
      </c>
      <c r="C49" s="18" t="s">
        <v>289</v>
      </c>
      <c r="D49" s="39">
        <v>26156151</v>
      </c>
      <c r="E49" s="39">
        <v>0</v>
      </c>
      <c r="F49" s="39">
        <v>0</v>
      </c>
      <c r="G49" s="39">
        <v>0</v>
      </c>
      <c r="H49" s="39">
        <v>0</v>
      </c>
      <c r="I49" s="40">
        <v>0</v>
      </c>
      <c r="J49" s="39">
        <v>0</v>
      </c>
      <c r="K49" s="41">
        <f t="shared" ref="K49:K50" si="49">SUM(D49:J49)</f>
        <v>26156151</v>
      </c>
    </row>
    <row r="50" spans="1:11" ht="15.75" thickBot="1" x14ac:dyDescent="0.3">
      <c r="A50" s="8" t="s">
        <v>414</v>
      </c>
      <c r="B50" s="7" t="s">
        <v>149</v>
      </c>
      <c r="C50" s="18" t="s">
        <v>290</v>
      </c>
      <c r="D50" s="39">
        <v>23202985.969999999</v>
      </c>
      <c r="E50" s="39">
        <v>0</v>
      </c>
      <c r="F50" s="39">
        <v>0</v>
      </c>
      <c r="G50" s="39">
        <v>0</v>
      </c>
      <c r="H50" s="39">
        <v>0</v>
      </c>
      <c r="I50" s="40">
        <v>0</v>
      </c>
      <c r="J50" s="40">
        <v>0</v>
      </c>
      <c r="K50" s="41">
        <f t="shared" si="49"/>
        <v>23202985.969999999</v>
      </c>
    </row>
    <row r="51" spans="1:11" ht="15.75" thickBot="1" x14ac:dyDescent="0.3">
      <c r="A51" s="9" t="s">
        <v>414</v>
      </c>
      <c r="B51" s="9" t="s">
        <v>149</v>
      </c>
      <c r="C51" s="42" t="s">
        <v>291</v>
      </c>
      <c r="D51" s="43">
        <f>D50/D49</f>
        <v>0.88709481643533861</v>
      </c>
      <c r="E51" s="44">
        <v>0</v>
      </c>
      <c r="F51" s="44">
        <v>0</v>
      </c>
      <c r="G51" s="44">
        <v>0</v>
      </c>
      <c r="H51" s="44">
        <v>0</v>
      </c>
      <c r="I51" s="44">
        <v>0</v>
      </c>
      <c r="J51" s="44">
        <v>0</v>
      </c>
      <c r="K51" s="43">
        <f t="shared" ref="K51" si="50">K50/K49</f>
        <v>0.88709481643533861</v>
      </c>
    </row>
    <row r="52" spans="1:11" ht="15.75" thickBot="1" x14ac:dyDescent="0.3">
      <c r="A52" s="8" t="s">
        <v>414</v>
      </c>
      <c r="B52" s="7" t="s">
        <v>154</v>
      </c>
      <c r="C52" s="7" t="s">
        <v>289</v>
      </c>
      <c r="D52" s="39">
        <v>83165859</v>
      </c>
      <c r="E52" s="39">
        <v>0</v>
      </c>
      <c r="F52" s="39">
        <v>0</v>
      </c>
      <c r="G52" s="39">
        <v>0</v>
      </c>
      <c r="H52" s="39">
        <v>0</v>
      </c>
      <c r="I52" s="40">
        <v>0</v>
      </c>
      <c r="J52" s="39">
        <v>0</v>
      </c>
      <c r="K52" s="41">
        <f t="shared" ref="K52" si="51">SUM(D52:J52)</f>
        <v>83165859</v>
      </c>
    </row>
    <row r="53" spans="1:11" ht="15.75" thickBot="1" x14ac:dyDescent="0.3">
      <c r="A53" s="8" t="s">
        <v>414</v>
      </c>
      <c r="B53" s="7" t="s">
        <v>154</v>
      </c>
      <c r="C53" s="18" t="s">
        <v>290</v>
      </c>
      <c r="D53" s="39">
        <v>80080739.379999995</v>
      </c>
      <c r="E53" s="39">
        <v>0</v>
      </c>
      <c r="F53" s="39">
        <v>0</v>
      </c>
      <c r="G53" s="39">
        <v>0</v>
      </c>
      <c r="H53" s="39">
        <v>0</v>
      </c>
      <c r="I53" s="40">
        <v>0</v>
      </c>
      <c r="J53" s="40">
        <v>0</v>
      </c>
      <c r="K53" s="41">
        <f>SUM(D53:J53)</f>
        <v>80080739.379999995</v>
      </c>
    </row>
    <row r="54" spans="1:11" ht="15.75" thickBot="1" x14ac:dyDescent="0.3">
      <c r="A54" s="9" t="s">
        <v>414</v>
      </c>
      <c r="B54" s="9" t="s">
        <v>154</v>
      </c>
      <c r="C54" s="42" t="s">
        <v>291</v>
      </c>
      <c r="D54" s="43">
        <f>D53/D52</f>
        <v>0.96290401305179807</v>
      </c>
      <c r="E54" s="44">
        <v>0</v>
      </c>
      <c r="F54" s="44">
        <v>0</v>
      </c>
      <c r="G54" s="44">
        <v>0</v>
      </c>
      <c r="H54" s="44">
        <v>0</v>
      </c>
      <c r="I54" s="44">
        <v>0</v>
      </c>
      <c r="J54" s="44">
        <v>0</v>
      </c>
      <c r="K54" s="43">
        <f t="shared" ref="K54" si="52">K53/K52</f>
        <v>0.96290401305179807</v>
      </c>
    </row>
    <row r="55" spans="1:11" ht="15.75" thickBot="1" x14ac:dyDescent="0.3">
      <c r="A55" s="8" t="s">
        <v>414</v>
      </c>
      <c r="B55" s="7" t="s">
        <v>161</v>
      </c>
      <c r="C55" s="18" t="s">
        <v>289</v>
      </c>
      <c r="D55" s="39">
        <v>62067577</v>
      </c>
      <c r="E55" s="39">
        <v>20000000</v>
      </c>
      <c r="F55" s="39">
        <v>3500000</v>
      </c>
      <c r="G55" s="39">
        <v>91690600</v>
      </c>
      <c r="H55" s="39">
        <v>0</v>
      </c>
      <c r="I55" s="40">
        <v>0</v>
      </c>
      <c r="J55" s="39">
        <v>0</v>
      </c>
      <c r="K55" s="41">
        <f t="shared" ref="K55:K56" si="53">SUM(D55:J55)</f>
        <v>177258177</v>
      </c>
    </row>
    <row r="56" spans="1:11" ht="15.75" thickBot="1" x14ac:dyDescent="0.3">
      <c r="A56" s="8" t="s">
        <v>414</v>
      </c>
      <c r="B56" s="7" t="s">
        <v>161</v>
      </c>
      <c r="C56" s="18" t="s">
        <v>290</v>
      </c>
      <c r="D56" s="39">
        <v>57016602.659999996</v>
      </c>
      <c r="E56" s="39">
        <v>0</v>
      </c>
      <c r="F56" s="39">
        <v>179667</v>
      </c>
      <c r="G56" s="39">
        <v>71134275.060000002</v>
      </c>
      <c r="H56" s="39">
        <v>0</v>
      </c>
      <c r="I56" s="40">
        <v>0</v>
      </c>
      <c r="J56" s="40">
        <v>0</v>
      </c>
      <c r="K56" s="41">
        <f t="shared" si="53"/>
        <v>128330544.72</v>
      </c>
    </row>
    <row r="57" spans="1:11" ht="15.75" thickBot="1" x14ac:dyDescent="0.3">
      <c r="A57" s="9" t="s">
        <v>414</v>
      </c>
      <c r="B57" s="9" t="s">
        <v>161</v>
      </c>
      <c r="C57" s="42" t="s">
        <v>291</v>
      </c>
      <c r="D57" s="43">
        <f>D56/D55</f>
        <v>0.91862137070374117</v>
      </c>
      <c r="E57" s="44">
        <f t="shared" ref="E57:G57" si="54">E56/E55</f>
        <v>0</v>
      </c>
      <c r="F57" s="43">
        <f t="shared" si="54"/>
        <v>5.1333428571428572E-2</v>
      </c>
      <c r="G57" s="43">
        <f t="shared" si="54"/>
        <v>0.77580771703969653</v>
      </c>
      <c r="H57" s="44">
        <v>0</v>
      </c>
      <c r="I57" s="44">
        <v>0</v>
      </c>
      <c r="J57" s="44">
        <v>0</v>
      </c>
      <c r="K57" s="43">
        <f t="shared" ref="K57" si="55">K56/K55</f>
        <v>0.7239753160724427</v>
      </c>
    </row>
    <row r="58" spans="1:11" ht="15.75" thickBot="1" x14ac:dyDescent="0.3">
      <c r="A58" s="8" t="s">
        <v>414</v>
      </c>
      <c r="B58" s="7" t="s">
        <v>167</v>
      </c>
      <c r="C58" s="18" t="s">
        <v>289</v>
      </c>
      <c r="D58" s="39">
        <v>53065013</v>
      </c>
      <c r="E58" s="39">
        <v>20000000</v>
      </c>
      <c r="F58" s="39">
        <v>0</v>
      </c>
      <c r="G58" s="39">
        <v>0</v>
      </c>
      <c r="H58" s="39">
        <v>0</v>
      </c>
      <c r="I58" s="40">
        <v>0</v>
      </c>
      <c r="J58" s="39">
        <v>0</v>
      </c>
      <c r="K58" s="41">
        <f t="shared" ref="K58:K59" si="56">SUM(D58:J58)</f>
        <v>73065013</v>
      </c>
    </row>
    <row r="59" spans="1:11" ht="15.75" thickBot="1" x14ac:dyDescent="0.3">
      <c r="A59" s="8" t="s">
        <v>414</v>
      </c>
      <c r="B59" s="7" t="s">
        <v>167</v>
      </c>
      <c r="C59" s="18" t="s">
        <v>290</v>
      </c>
      <c r="D59" s="39">
        <v>48169703.5</v>
      </c>
      <c r="E59" s="39">
        <v>0</v>
      </c>
      <c r="F59" s="39">
        <v>0</v>
      </c>
      <c r="G59" s="39">
        <v>0</v>
      </c>
      <c r="H59" s="39">
        <v>0</v>
      </c>
      <c r="I59" s="40">
        <v>0</v>
      </c>
      <c r="J59" s="40">
        <v>0</v>
      </c>
      <c r="K59" s="41">
        <f t="shared" si="56"/>
        <v>48169703.5</v>
      </c>
    </row>
    <row r="60" spans="1:11" ht="15.75" thickBot="1" x14ac:dyDescent="0.3">
      <c r="A60" s="9" t="s">
        <v>414</v>
      </c>
      <c r="B60" s="9" t="s">
        <v>167</v>
      </c>
      <c r="C60" s="42" t="s">
        <v>291</v>
      </c>
      <c r="D60" s="43">
        <f t="shared" ref="D60" si="57">D59/D58</f>
        <v>0.90774883066550838</v>
      </c>
      <c r="E60" s="44">
        <f t="shared" ref="E60" si="58">E59/E58</f>
        <v>0</v>
      </c>
      <c r="F60" s="44">
        <v>0</v>
      </c>
      <c r="G60" s="44">
        <v>0</v>
      </c>
      <c r="H60" s="44">
        <v>0</v>
      </c>
      <c r="I60" s="44">
        <v>0</v>
      </c>
      <c r="J60" s="44">
        <v>0</v>
      </c>
      <c r="K60" s="43">
        <f t="shared" ref="K60" si="59">K59/K58</f>
        <v>0.65927181180409833</v>
      </c>
    </row>
    <row r="61" spans="1:11" ht="15.75" thickBot="1" x14ac:dyDescent="0.3">
      <c r="A61" s="8" t="s">
        <v>414</v>
      </c>
      <c r="B61" s="7" t="s">
        <v>171</v>
      </c>
      <c r="C61" s="18" t="s">
        <v>289</v>
      </c>
      <c r="D61" s="39">
        <v>83502003</v>
      </c>
      <c r="E61" s="39">
        <v>0</v>
      </c>
      <c r="F61" s="39">
        <v>0</v>
      </c>
      <c r="G61" s="39">
        <v>70763243.799999997</v>
      </c>
      <c r="H61" s="39">
        <v>0</v>
      </c>
      <c r="I61" s="40">
        <v>0</v>
      </c>
      <c r="J61" s="39">
        <v>0</v>
      </c>
      <c r="K61" s="41">
        <f t="shared" ref="K61:K62" si="60">SUM(D61:J61)</f>
        <v>154265246.80000001</v>
      </c>
    </row>
    <row r="62" spans="1:11" ht="15.75" thickBot="1" x14ac:dyDescent="0.3">
      <c r="A62" s="8" t="s">
        <v>414</v>
      </c>
      <c r="B62" s="7" t="s">
        <v>171</v>
      </c>
      <c r="C62" s="18" t="s">
        <v>290</v>
      </c>
      <c r="D62" s="39">
        <v>79656958.680000007</v>
      </c>
      <c r="E62" s="39">
        <v>0</v>
      </c>
      <c r="F62" s="39">
        <v>0</v>
      </c>
      <c r="G62" s="39">
        <v>58355307.18</v>
      </c>
      <c r="H62" s="40">
        <v>0</v>
      </c>
      <c r="I62" s="40">
        <v>0</v>
      </c>
      <c r="J62" s="40">
        <v>0</v>
      </c>
      <c r="K62" s="41">
        <f t="shared" si="60"/>
        <v>138012265.86000001</v>
      </c>
    </row>
    <row r="63" spans="1:11" ht="15.75" thickBot="1" x14ac:dyDescent="0.3">
      <c r="A63" s="9" t="s">
        <v>414</v>
      </c>
      <c r="B63" s="9" t="s">
        <v>171</v>
      </c>
      <c r="C63" s="42" t="s">
        <v>291</v>
      </c>
      <c r="D63" s="43">
        <f>D62/D61</f>
        <v>0.95395266961440439</v>
      </c>
      <c r="E63" s="44">
        <v>0</v>
      </c>
      <c r="F63" s="44">
        <v>0</v>
      </c>
      <c r="G63" s="43">
        <f t="shared" ref="G63" si="61">G62/G61</f>
        <v>0.82465562693721517</v>
      </c>
      <c r="H63" s="44">
        <v>0</v>
      </c>
      <c r="I63" s="44">
        <v>0</v>
      </c>
      <c r="J63" s="44">
        <v>0</v>
      </c>
      <c r="K63" s="43">
        <f t="shared" ref="K63" si="62">K62/K61</f>
        <v>0.89464262834861652</v>
      </c>
    </row>
    <row r="64" spans="1:11" ht="15.75" thickBot="1" x14ac:dyDescent="0.3">
      <c r="A64" s="8" t="s">
        <v>414</v>
      </c>
      <c r="B64" s="7" t="s">
        <v>176</v>
      </c>
      <c r="C64" s="18" t="s">
        <v>289</v>
      </c>
      <c r="D64" s="39">
        <v>56521512</v>
      </c>
      <c r="E64" s="39">
        <v>0</v>
      </c>
      <c r="F64" s="39">
        <v>0</v>
      </c>
      <c r="G64" s="39">
        <v>28000000</v>
      </c>
      <c r="H64" s="39">
        <v>0</v>
      </c>
      <c r="I64" s="40">
        <v>0</v>
      </c>
      <c r="J64" s="39">
        <v>0</v>
      </c>
      <c r="K64" s="41">
        <f t="shared" ref="K64:K65" si="63">SUM(D64:J64)</f>
        <v>84521512</v>
      </c>
    </row>
    <row r="65" spans="1:11" ht="15.75" thickBot="1" x14ac:dyDescent="0.3">
      <c r="A65" s="8" t="s">
        <v>414</v>
      </c>
      <c r="B65" s="7" t="s">
        <v>176</v>
      </c>
      <c r="C65" s="18" t="s">
        <v>290</v>
      </c>
      <c r="D65" s="39">
        <v>54192500.810000002</v>
      </c>
      <c r="E65" s="39">
        <v>0</v>
      </c>
      <c r="F65" s="39">
        <v>0</v>
      </c>
      <c r="G65" s="39">
        <v>18544975.170000002</v>
      </c>
      <c r="H65" s="39">
        <v>0</v>
      </c>
      <c r="I65" s="40">
        <v>0</v>
      </c>
      <c r="J65" s="40">
        <v>0</v>
      </c>
      <c r="K65" s="41">
        <f t="shared" si="63"/>
        <v>72737475.980000004</v>
      </c>
    </row>
    <row r="66" spans="1:11" ht="15.75" thickBot="1" x14ac:dyDescent="0.3">
      <c r="A66" s="9" t="s">
        <v>414</v>
      </c>
      <c r="B66" s="9" t="s">
        <v>176</v>
      </c>
      <c r="C66" s="42" t="s">
        <v>291</v>
      </c>
      <c r="D66" s="43">
        <f>D65/D64</f>
        <v>0.95879425182397815</v>
      </c>
      <c r="E66" s="44">
        <v>0</v>
      </c>
      <c r="F66" s="44">
        <v>0</v>
      </c>
      <c r="G66" s="43">
        <f t="shared" ref="G66" si="64">G65/G64</f>
        <v>0.66232054178571431</v>
      </c>
      <c r="H66" s="44">
        <v>0</v>
      </c>
      <c r="I66" s="44">
        <v>0</v>
      </c>
      <c r="J66" s="44">
        <v>0</v>
      </c>
      <c r="K66" s="43">
        <f t="shared" ref="K66" si="65">K65/K64</f>
        <v>0.86057944609414938</v>
      </c>
    </row>
    <row r="67" spans="1:11" ht="15.75" thickBot="1" x14ac:dyDescent="0.3">
      <c r="A67" s="8" t="s">
        <v>414</v>
      </c>
      <c r="B67" s="7" t="s">
        <v>180</v>
      </c>
      <c r="C67" s="18" t="s">
        <v>289</v>
      </c>
      <c r="D67" s="39">
        <v>1256733826</v>
      </c>
      <c r="E67" s="39">
        <v>36290820</v>
      </c>
      <c r="F67" s="39">
        <v>170000</v>
      </c>
      <c r="G67" s="39">
        <v>3600000</v>
      </c>
      <c r="H67" s="39">
        <v>58881334.859999999</v>
      </c>
      <c r="I67" s="40">
        <v>0</v>
      </c>
      <c r="J67" s="39">
        <v>0</v>
      </c>
      <c r="K67" s="41">
        <f t="shared" ref="K67:K68" si="66">SUM(D67:J67)</f>
        <v>1355675980.8599999</v>
      </c>
    </row>
    <row r="68" spans="1:11" ht="15.75" thickBot="1" x14ac:dyDescent="0.3">
      <c r="A68" s="8" t="s">
        <v>414</v>
      </c>
      <c r="B68" s="7" t="s">
        <v>180</v>
      </c>
      <c r="C68" s="18" t="s">
        <v>290</v>
      </c>
      <c r="D68" s="39">
        <v>1159362973.98</v>
      </c>
      <c r="E68" s="39">
        <v>22991030.02</v>
      </c>
      <c r="F68" s="39">
        <v>37500</v>
      </c>
      <c r="G68" s="39">
        <v>1513018.45</v>
      </c>
      <c r="H68" s="39">
        <v>58881334.859999999</v>
      </c>
      <c r="I68" s="40">
        <v>0</v>
      </c>
      <c r="J68" s="40">
        <v>0</v>
      </c>
      <c r="K68" s="41">
        <f t="shared" si="66"/>
        <v>1242785857.3099999</v>
      </c>
    </row>
    <row r="69" spans="1:11" ht="15.75" thickBot="1" x14ac:dyDescent="0.3">
      <c r="A69" s="9" t="s">
        <v>414</v>
      </c>
      <c r="B69" s="9" t="s">
        <v>180</v>
      </c>
      <c r="C69" s="42" t="s">
        <v>291</v>
      </c>
      <c r="D69" s="43">
        <f t="shared" ref="D69" si="67">D68/D67</f>
        <v>0.92252070406195941</v>
      </c>
      <c r="E69" s="43">
        <f t="shared" ref="E69" si="68">E68/E67</f>
        <v>0.63352192152175124</v>
      </c>
      <c r="F69" s="43">
        <f t="shared" ref="F69" si="69">F68/F67</f>
        <v>0.22058823529411764</v>
      </c>
      <c r="G69" s="43">
        <f t="shared" ref="G69" si="70">G68/G67</f>
        <v>0.42028290277777774</v>
      </c>
      <c r="H69" s="43">
        <f t="shared" ref="H69" si="71">H68/H67</f>
        <v>1</v>
      </c>
      <c r="I69" s="44">
        <v>0</v>
      </c>
      <c r="J69" s="44">
        <v>0</v>
      </c>
      <c r="K69" s="43">
        <f t="shared" ref="K69" si="72">K68/K67</f>
        <v>0.9167277984239377</v>
      </c>
    </row>
    <row r="70" spans="1:11" ht="15.75" thickBot="1" x14ac:dyDescent="0.3">
      <c r="A70" s="8" t="s">
        <v>414</v>
      </c>
      <c r="B70" s="7" t="s">
        <v>185</v>
      </c>
      <c r="C70" s="7" t="s">
        <v>289</v>
      </c>
      <c r="D70" s="39">
        <v>19688519</v>
      </c>
      <c r="E70" s="39">
        <v>0</v>
      </c>
      <c r="F70" s="39">
        <v>0</v>
      </c>
      <c r="G70" s="39">
        <v>0</v>
      </c>
      <c r="H70" s="39">
        <v>0</v>
      </c>
      <c r="I70" s="40">
        <v>0</v>
      </c>
      <c r="J70" s="39">
        <v>0</v>
      </c>
      <c r="K70" s="41">
        <f t="shared" ref="K70:K71" si="73">SUM(D70:J70)</f>
        <v>19688519</v>
      </c>
    </row>
    <row r="71" spans="1:11" ht="15.75" thickBot="1" x14ac:dyDescent="0.3">
      <c r="A71" s="8" t="s">
        <v>414</v>
      </c>
      <c r="B71" s="7" t="s">
        <v>185</v>
      </c>
      <c r="C71" s="18" t="s">
        <v>290</v>
      </c>
      <c r="D71" s="39">
        <v>19435962.719999999</v>
      </c>
      <c r="E71" s="39">
        <v>0</v>
      </c>
      <c r="F71" s="39">
        <v>0</v>
      </c>
      <c r="G71" s="39">
        <v>0</v>
      </c>
      <c r="H71" s="39">
        <v>0</v>
      </c>
      <c r="I71" s="40">
        <v>0</v>
      </c>
      <c r="J71" s="40">
        <v>0</v>
      </c>
      <c r="K71" s="41">
        <f t="shared" si="73"/>
        <v>19435962.719999999</v>
      </c>
    </row>
    <row r="72" spans="1:11" ht="15.75" thickBot="1" x14ac:dyDescent="0.3">
      <c r="A72" s="9" t="s">
        <v>414</v>
      </c>
      <c r="B72" s="9" t="s">
        <v>185</v>
      </c>
      <c r="C72" s="42" t="s">
        <v>291</v>
      </c>
      <c r="D72" s="43">
        <f>D71/D70</f>
        <v>0.9871724084477862</v>
      </c>
      <c r="E72" s="44">
        <v>0</v>
      </c>
      <c r="F72" s="44">
        <v>0</v>
      </c>
      <c r="G72" s="44">
        <v>0</v>
      </c>
      <c r="H72" s="44">
        <v>0</v>
      </c>
      <c r="I72" s="44">
        <v>0</v>
      </c>
      <c r="J72" s="44">
        <v>0</v>
      </c>
      <c r="K72" s="43">
        <f t="shared" ref="K72" si="74">K71/K70</f>
        <v>0.9871724084477862</v>
      </c>
    </row>
    <row r="73" spans="1:11" ht="15.75" thickBot="1" x14ac:dyDescent="0.3">
      <c r="A73" s="8" t="s">
        <v>414</v>
      </c>
      <c r="B73" s="7" t="s">
        <v>189</v>
      </c>
      <c r="C73" s="18" t="s">
        <v>289</v>
      </c>
      <c r="D73" s="39">
        <v>8575285</v>
      </c>
      <c r="E73" s="39">
        <v>0</v>
      </c>
      <c r="F73" s="39">
        <v>0</v>
      </c>
      <c r="G73" s="39">
        <v>0</v>
      </c>
      <c r="H73" s="39">
        <v>0</v>
      </c>
      <c r="I73" s="40">
        <v>0</v>
      </c>
      <c r="J73" s="39">
        <v>0</v>
      </c>
      <c r="K73" s="41">
        <f t="shared" ref="K73:K74" si="75">SUM(D73:J73)</f>
        <v>8575285</v>
      </c>
    </row>
    <row r="74" spans="1:11" ht="15.75" thickBot="1" x14ac:dyDescent="0.3">
      <c r="A74" s="8" t="s">
        <v>414</v>
      </c>
      <c r="B74" s="7" t="s">
        <v>189</v>
      </c>
      <c r="C74" s="18" t="s">
        <v>290</v>
      </c>
      <c r="D74" s="39">
        <v>5954221.8700000001</v>
      </c>
      <c r="E74" s="39">
        <v>0</v>
      </c>
      <c r="F74" s="39">
        <v>0</v>
      </c>
      <c r="G74" s="39">
        <v>0</v>
      </c>
      <c r="H74" s="39">
        <v>0</v>
      </c>
      <c r="I74" s="40">
        <v>0</v>
      </c>
      <c r="J74" s="40">
        <v>0</v>
      </c>
      <c r="K74" s="41">
        <f t="shared" si="75"/>
        <v>5954221.8700000001</v>
      </c>
    </row>
    <row r="75" spans="1:11" ht="15.75" thickBot="1" x14ac:dyDescent="0.3">
      <c r="A75" s="9" t="s">
        <v>414</v>
      </c>
      <c r="B75" s="9" t="s">
        <v>189</v>
      </c>
      <c r="C75" s="42" t="s">
        <v>291</v>
      </c>
      <c r="D75" s="43">
        <f>D74/D73</f>
        <v>0.69434681995991976</v>
      </c>
      <c r="E75" s="44">
        <v>0</v>
      </c>
      <c r="F75" s="44">
        <v>0</v>
      </c>
      <c r="G75" s="44">
        <v>0</v>
      </c>
      <c r="H75" s="44">
        <v>0</v>
      </c>
      <c r="I75" s="44">
        <v>0</v>
      </c>
      <c r="J75" s="44">
        <v>0</v>
      </c>
      <c r="K75" s="43">
        <f t="shared" ref="K75" si="76">K74/K73</f>
        <v>0.69434681995991976</v>
      </c>
    </row>
    <row r="76" spans="1:11" ht="15.75" thickBot="1" x14ac:dyDescent="0.3">
      <c r="A76" s="8" t="s">
        <v>414</v>
      </c>
      <c r="B76" s="7" t="s">
        <v>194</v>
      </c>
      <c r="C76" s="18" t="s">
        <v>289</v>
      </c>
      <c r="D76" s="39">
        <v>12423169</v>
      </c>
      <c r="E76" s="39">
        <v>19000000</v>
      </c>
      <c r="F76" s="39">
        <v>0</v>
      </c>
      <c r="G76" s="39">
        <v>0</v>
      </c>
      <c r="H76" s="39">
        <v>0</v>
      </c>
      <c r="I76" s="40">
        <v>0</v>
      </c>
      <c r="J76" s="39">
        <v>0</v>
      </c>
      <c r="K76" s="41">
        <f t="shared" ref="K76:K77" si="77">SUM(D76:J76)</f>
        <v>31423169</v>
      </c>
    </row>
    <row r="77" spans="1:11" ht="15.75" thickBot="1" x14ac:dyDescent="0.3">
      <c r="A77" s="8" t="s">
        <v>414</v>
      </c>
      <c r="B77" s="7" t="s">
        <v>194</v>
      </c>
      <c r="C77" s="18" t="s">
        <v>290</v>
      </c>
      <c r="D77" s="39">
        <v>10309219.029999999</v>
      </c>
      <c r="E77" s="39">
        <v>0</v>
      </c>
      <c r="F77" s="39">
        <v>0</v>
      </c>
      <c r="G77" s="39">
        <v>0</v>
      </c>
      <c r="H77" s="39">
        <v>0</v>
      </c>
      <c r="I77" s="40">
        <v>0</v>
      </c>
      <c r="J77" s="40">
        <v>0</v>
      </c>
      <c r="K77" s="41">
        <f t="shared" si="77"/>
        <v>10309219.029999999</v>
      </c>
    </row>
    <row r="78" spans="1:11" ht="15.75" thickBot="1" x14ac:dyDescent="0.3">
      <c r="A78" s="9" t="s">
        <v>414</v>
      </c>
      <c r="B78" s="9" t="s">
        <v>194</v>
      </c>
      <c r="C78" s="42" t="s">
        <v>291</v>
      </c>
      <c r="D78" s="43">
        <f>D77/D76</f>
        <v>0.82983810572004613</v>
      </c>
      <c r="E78" s="44">
        <f t="shared" ref="E78" si="78">E77/E76</f>
        <v>0</v>
      </c>
      <c r="F78" s="44">
        <v>0</v>
      </c>
      <c r="G78" s="44">
        <v>0</v>
      </c>
      <c r="H78" s="44">
        <v>0</v>
      </c>
      <c r="I78" s="44">
        <v>0</v>
      </c>
      <c r="J78" s="44">
        <v>0</v>
      </c>
      <c r="K78" s="43">
        <f t="shared" ref="K78" si="79">K77/K76</f>
        <v>0.32807700044511739</v>
      </c>
    </row>
    <row r="79" spans="1:11" ht="15.75" thickBot="1" x14ac:dyDescent="0.3">
      <c r="A79" s="8" t="s">
        <v>414</v>
      </c>
      <c r="B79" s="7" t="s">
        <v>200</v>
      </c>
      <c r="C79" s="18" t="s">
        <v>289</v>
      </c>
      <c r="D79" s="39">
        <v>10663481</v>
      </c>
      <c r="E79" s="39">
        <v>20000000</v>
      </c>
      <c r="F79" s="39">
        <v>0</v>
      </c>
      <c r="G79" s="39">
        <v>0</v>
      </c>
      <c r="H79" s="39">
        <v>0</v>
      </c>
      <c r="I79" s="40">
        <v>0</v>
      </c>
      <c r="J79" s="39">
        <v>0</v>
      </c>
      <c r="K79" s="41">
        <f t="shared" ref="K79:K80" si="80">SUM(D79:J79)</f>
        <v>30663481</v>
      </c>
    </row>
    <row r="80" spans="1:11" ht="15.75" thickBot="1" x14ac:dyDescent="0.3">
      <c r="A80" s="8" t="s">
        <v>414</v>
      </c>
      <c r="B80" s="7" t="s">
        <v>200</v>
      </c>
      <c r="C80" s="18" t="s">
        <v>290</v>
      </c>
      <c r="D80" s="39">
        <v>10377390.92</v>
      </c>
      <c r="E80" s="39">
        <v>8371875</v>
      </c>
      <c r="F80" s="39">
        <v>0</v>
      </c>
      <c r="G80" s="39">
        <v>0</v>
      </c>
      <c r="H80" s="39">
        <v>0</v>
      </c>
      <c r="I80" s="40">
        <v>0</v>
      </c>
      <c r="J80" s="40">
        <v>0</v>
      </c>
      <c r="K80" s="41">
        <f t="shared" si="80"/>
        <v>18749265.920000002</v>
      </c>
    </row>
    <row r="81" spans="1:11" ht="15.75" thickBot="1" x14ac:dyDescent="0.3">
      <c r="A81" s="9" t="s">
        <v>414</v>
      </c>
      <c r="B81" s="9" t="s">
        <v>200</v>
      </c>
      <c r="C81" s="42" t="s">
        <v>291</v>
      </c>
      <c r="D81" s="43">
        <f>D80/D79</f>
        <v>0.973171042364121</v>
      </c>
      <c r="E81" s="43">
        <f t="shared" ref="E81" si="81">E80/E79</f>
        <v>0.41859374999999999</v>
      </c>
      <c r="F81" s="44">
        <v>0</v>
      </c>
      <c r="G81" s="44">
        <v>0</v>
      </c>
      <c r="H81" s="44">
        <v>0</v>
      </c>
      <c r="I81" s="44">
        <v>0</v>
      </c>
      <c r="J81" s="44">
        <v>0</v>
      </c>
      <c r="K81" s="43">
        <f t="shared" ref="K81" si="82">K80/K79</f>
        <v>0.611452624051392</v>
      </c>
    </row>
    <row r="82" spans="1:11" ht="15.75" thickBot="1" x14ac:dyDescent="0.3">
      <c r="A82" s="8" t="s">
        <v>414</v>
      </c>
      <c r="B82" s="7" t="s">
        <v>204</v>
      </c>
      <c r="C82" s="18" t="s">
        <v>289</v>
      </c>
      <c r="D82" s="39">
        <v>4265393</v>
      </c>
      <c r="E82" s="39">
        <v>0</v>
      </c>
      <c r="F82" s="39">
        <v>0</v>
      </c>
      <c r="G82" s="39">
        <v>0</v>
      </c>
      <c r="H82" s="39">
        <v>0</v>
      </c>
      <c r="I82" s="40">
        <v>0</v>
      </c>
      <c r="J82" s="39">
        <v>0</v>
      </c>
      <c r="K82" s="41">
        <f t="shared" ref="K82:K83" si="83">SUM(D82:J82)</f>
        <v>4265393</v>
      </c>
    </row>
    <row r="83" spans="1:11" ht="15.75" thickBot="1" x14ac:dyDescent="0.3">
      <c r="A83" s="8" t="s">
        <v>414</v>
      </c>
      <c r="B83" s="7" t="s">
        <v>204</v>
      </c>
      <c r="C83" s="18" t="s">
        <v>290</v>
      </c>
      <c r="D83" s="39">
        <v>4150956.35</v>
      </c>
      <c r="E83" s="39">
        <v>0</v>
      </c>
      <c r="F83" s="39">
        <v>0</v>
      </c>
      <c r="G83" s="39">
        <v>0</v>
      </c>
      <c r="H83" s="39">
        <v>0</v>
      </c>
      <c r="I83" s="40">
        <v>0</v>
      </c>
      <c r="J83" s="40">
        <v>0</v>
      </c>
      <c r="K83" s="41">
        <f t="shared" si="83"/>
        <v>4150956.35</v>
      </c>
    </row>
    <row r="84" spans="1:11" ht="15.75" thickBot="1" x14ac:dyDescent="0.3">
      <c r="A84" s="9" t="s">
        <v>414</v>
      </c>
      <c r="B84" s="9" t="s">
        <v>204</v>
      </c>
      <c r="C84" s="42" t="s">
        <v>291</v>
      </c>
      <c r="D84" s="43">
        <f>D83/D82</f>
        <v>0.97317090125106875</v>
      </c>
      <c r="E84" s="44">
        <v>0</v>
      </c>
      <c r="F84" s="44">
        <v>0</v>
      </c>
      <c r="G84" s="44">
        <v>0</v>
      </c>
      <c r="H84" s="44">
        <v>0</v>
      </c>
      <c r="I84" s="44">
        <v>0</v>
      </c>
      <c r="J84" s="44">
        <v>0</v>
      </c>
      <c r="K84" s="43">
        <f t="shared" ref="K84" si="84">K83/K82</f>
        <v>0.97317090125106875</v>
      </c>
    </row>
    <row r="85" spans="1:11" ht="15.75" thickBot="1" x14ac:dyDescent="0.3">
      <c r="A85" s="8" t="s">
        <v>414</v>
      </c>
      <c r="B85" s="7" t="s">
        <v>208</v>
      </c>
      <c r="C85" s="18" t="s">
        <v>289</v>
      </c>
      <c r="D85" s="39">
        <v>6398089</v>
      </c>
      <c r="E85" s="39">
        <v>0</v>
      </c>
      <c r="F85" s="39">
        <v>0</v>
      </c>
      <c r="G85" s="39">
        <v>0</v>
      </c>
      <c r="H85" s="39">
        <v>0</v>
      </c>
      <c r="I85" s="40">
        <v>0</v>
      </c>
      <c r="J85" s="39">
        <v>0</v>
      </c>
      <c r="K85" s="41">
        <f t="shared" ref="K85:K86" si="85">SUM(D85:J85)</f>
        <v>6398089</v>
      </c>
    </row>
    <row r="86" spans="1:11" ht="15.75" thickBot="1" x14ac:dyDescent="0.3">
      <c r="A86" s="8" t="s">
        <v>414</v>
      </c>
      <c r="B86" s="7" t="s">
        <v>208</v>
      </c>
      <c r="C86" s="18" t="s">
        <v>290</v>
      </c>
      <c r="D86" s="39">
        <v>6226434.54</v>
      </c>
      <c r="E86" s="39">
        <v>0</v>
      </c>
      <c r="F86" s="39">
        <v>0</v>
      </c>
      <c r="G86" s="39">
        <v>0</v>
      </c>
      <c r="H86" s="39">
        <v>0</v>
      </c>
      <c r="I86" s="40">
        <v>0</v>
      </c>
      <c r="J86" s="40">
        <v>0</v>
      </c>
      <c r="K86" s="41">
        <f t="shared" si="85"/>
        <v>6226434.54</v>
      </c>
    </row>
    <row r="87" spans="1:11" ht="15.75" thickBot="1" x14ac:dyDescent="0.3">
      <c r="A87" s="9" t="s">
        <v>414</v>
      </c>
      <c r="B87" s="9" t="s">
        <v>208</v>
      </c>
      <c r="C87" s="42" t="s">
        <v>291</v>
      </c>
      <c r="D87" s="43">
        <f>D86/D85</f>
        <v>0.973170979647204</v>
      </c>
      <c r="E87" s="44">
        <v>0</v>
      </c>
      <c r="F87" s="44">
        <v>0</v>
      </c>
      <c r="G87" s="44">
        <v>0</v>
      </c>
      <c r="H87" s="44">
        <v>0</v>
      </c>
      <c r="I87" s="44">
        <v>0</v>
      </c>
      <c r="J87" s="44">
        <v>0</v>
      </c>
      <c r="K87" s="43">
        <f t="shared" ref="K87" si="86">K86/K85</f>
        <v>0.973170979647204</v>
      </c>
    </row>
    <row r="88" spans="1:11" ht="15.75" thickBot="1" x14ac:dyDescent="0.3">
      <c r="A88" s="8" t="s">
        <v>414</v>
      </c>
      <c r="B88" s="7" t="s">
        <v>213</v>
      </c>
      <c r="C88" s="18" t="s">
        <v>289</v>
      </c>
      <c r="D88" s="39">
        <v>8575285</v>
      </c>
      <c r="E88" s="39">
        <v>250000</v>
      </c>
      <c r="F88" s="39">
        <v>0</v>
      </c>
      <c r="G88" s="39">
        <v>0</v>
      </c>
      <c r="H88" s="39">
        <v>0</v>
      </c>
      <c r="I88" s="40">
        <v>0</v>
      </c>
      <c r="J88" s="39">
        <v>0</v>
      </c>
      <c r="K88" s="41">
        <f t="shared" ref="K88:K89" si="87">SUM(D88:J88)</f>
        <v>8825285</v>
      </c>
    </row>
    <row r="89" spans="1:11" ht="15.75" thickBot="1" x14ac:dyDescent="0.3">
      <c r="A89" s="8" t="s">
        <v>414</v>
      </c>
      <c r="B89" s="7" t="s">
        <v>213</v>
      </c>
      <c r="C89" s="18" t="s">
        <v>290</v>
      </c>
      <c r="D89" s="39">
        <v>5954221.8700000001</v>
      </c>
      <c r="E89" s="39">
        <v>220810</v>
      </c>
      <c r="F89" s="39">
        <v>0</v>
      </c>
      <c r="G89" s="39">
        <v>0</v>
      </c>
      <c r="H89" s="39">
        <v>0</v>
      </c>
      <c r="I89" s="40">
        <v>0</v>
      </c>
      <c r="J89" s="40">
        <v>0</v>
      </c>
      <c r="K89" s="41">
        <f t="shared" si="87"/>
        <v>6175031.8700000001</v>
      </c>
    </row>
    <row r="90" spans="1:11" ht="15.75" thickBot="1" x14ac:dyDescent="0.3">
      <c r="A90" s="9" t="s">
        <v>414</v>
      </c>
      <c r="B90" s="9" t="s">
        <v>213</v>
      </c>
      <c r="C90" s="42" t="s">
        <v>291</v>
      </c>
      <c r="D90" s="43">
        <f t="shared" ref="D90" si="88">D89/D88</f>
        <v>0.69434681995991976</v>
      </c>
      <c r="E90" s="43">
        <f t="shared" ref="E90" si="89">E89/E88</f>
        <v>0.88324000000000003</v>
      </c>
      <c r="F90" s="44">
        <v>0</v>
      </c>
      <c r="G90" s="44">
        <v>0</v>
      </c>
      <c r="H90" s="44">
        <v>0</v>
      </c>
      <c r="I90" s="44">
        <v>0</v>
      </c>
      <c r="J90" s="44">
        <v>0</v>
      </c>
      <c r="K90" s="43">
        <f t="shared" ref="K90" si="90">K89/K88</f>
        <v>0.69969772874190461</v>
      </c>
    </row>
    <row r="91" spans="1:11" ht="15.75" thickBot="1" x14ac:dyDescent="0.3">
      <c r="A91" s="8" t="s">
        <v>414</v>
      </c>
      <c r="B91" s="7" t="s">
        <v>218</v>
      </c>
      <c r="C91" s="18" t="s">
        <v>289</v>
      </c>
      <c r="D91" s="39">
        <v>11386992</v>
      </c>
      <c r="E91" s="39">
        <v>0</v>
      </c>
      <c r="F91" s="39">
        <v>0</v>
      </c>
      <c r="G91" s="39">
        <v>0</v>
      </c>
      <c r="H91" s="39">
        <v>0</v>
      </c>
      <c r="I91" s="40">
        <v>0</v>
      </c>
      <c r="J91" s="39">
        <v>0</v>
      </c>
      <c r="K91" s="41">
        <f t="shared" ref="K91:K92" si="91">SUM(D91:J91)</f>
        <v>11386992</v>
      </c>
    </row>
    <row r="92" spans="1:11" ht="15.75" thickBot="1" x14ac:dyDescent="0.3">
      <c r="A92" s="8" t="s">
        <v>414</v>
      </c>
      <c r="B92" s="7" t="s">
        <v>218</v>
      </c>
      <c r="C92" s="18" t="s">
        <v>290</v>
      </c>
      <c r="D92" s="39">
        <v>11146773.710000001</v>
      </c>
      <c r="E92" s="39">
        <v>0</v>
      </c>
      <c r="F92" s="39">
        <v>0</v>
      </c>
      <c r="G92" s="39">
        <v>0</v>
      </c>
      <c r="H92" s="39">
        <v>0</v>
      </c>
      <c r="I92" s="40">
        <v>0</v>
      </c>
      <c r="J92" s="40">
        <v>0</v>
      </c>
      <c r="K92" s="41">
        <f t="shared" si="91"/>
        <v>11146773.710000001</v>
      </c>
    </row>
    <row r="93" spans="1:11" ht="15.75" thickBot="1" x14ac:dyDescent="0.3">
      <c r="A93" s="9" t="s">
        <v>414</v>
      </c>
      <c r="B93" s="9" t="s">
        <v>218</v>
      </c>
      <c r="C93" s="42" t="s">
        <v>291</v>
      </c>
      <c r="D93" s="43">
        <f>D92/D91</f>
        <v>0.97890414869879605</v>
      </c>
      <c r="E93" s="44">
        <v>0</v>
      </c>
      <c r="F93" s="44">
        <v>0</v>
      </c>
      <c r="G93" s="44">
        <v>0</v>
      </c>
      <c r="H93" s="44">
        <v>0</v>
      </c>
      <c r="I93" s="44">
        <v>0</v>
      </c>
      <c r="J93" s="44">
        <v>0</v>
      </c>
      <c r="K93" s="43">
        <f t="shared" ref="K93" si="92">K92/K91</f>
        <v>0.97890414869879605</v>
      </c>
    </row>
    <row r="94" spans="1:11" ht="15.75" thickBot="1" x14ac:dyDescent="0.3">
      <c r="A94" s="8" t="s">
        <v>414</v>
      </c>
      <c r="B94" s="7" t="s">
        <v>221</v>
      </c>
      <c r="C94" s="18" t="s">
        <v>289</v>
      </c>
      <c r="D94" s="39">
        <v>356917527</v>
      </c>
      <c r="E94" s="39">
        <v>284987001</v>
      </c>
      <c r="F94" s="39">
        <v>3023000</v>
      </c>
      <c r="G94" s="39">
        <v>45000000</v>
      </c>
      <c r="H94" s="39">
        <v>88342010</v>
      </c>
      <c r="I94" s="40">
        <v>0</v>
      </c>
      <c r="J94" s="39">
        <v>0</v>
      </c>
      <c r="K94" s="41">
        <f t="shared" ref="K94:K95" si="93">SUM(D94:J94)</f>
        <v>778269538</v>
      </c>
    </row>
    <row r="95" spans="1:11" ht="15.75" thickBot="1" x14ac:dyDescent="0.3">
      <c r="A95" s="8" t="s">
        <v>414</v>
      </c>
      <c r="B95" s="7" t="s">
        <v>221</v>
      </c>
      <c r="C95" s="18" t="s">
        <v>290</v>
      </c>
      <c r="D95" s="39">
        <v>208969046.63</v>
      </c>
      <c r="E95" s="39">
        <v>223061667.28999999</v>
      </c>
      <c r="F95" s="39">
        <v>2904967</v>
      </c>
      <c r="G95" s="39">
        <v>41647524.359999999</v>
      </c>
      <c r="H95" s="39">
        <v>62775945.590000004</v>
      </c>
      <c r="I95" s="40">
        <v>0</v>
      </c>
      <c r="J95" s="40">
        <v>0</v>
      </c>
      <c r="K95" s="41">
        <f t="shared" si="93"/>
        <v>539359150.87</v>
      </c>
    </row>
    <row r="96" spans="1:11" ht="15.75" thickBot="1" x14ac:dyDescent="0.3">
      <c r="A96" s="9" t="s">
        <v>414</v>
      </c>
      <c r="B96" s="9" t="s">
        <v>221</v>
      </c>
      <c r="C96" s="42" t="s">
        <v>291</v>
      </c>
      <c r="D96" s="43">
        <f t="shared" ref="D96" si="94">D95/D94</f>
        <v>0.58548272590154982</v>
      </c>
      <c r="E96" s="43">
        <f t="shared" ref="E96" si="95">E95/E94</f>
        <v>0.78270821654072564</v>
      </c>
      <c r="F96" s="43">
        <f t="shared" ref="F96" si="96">F95/F94</f>
        <v>0.96095501157790275</v>
      </c>
      <c r="G96" s="43">
        <f t="shared" ref="G96" si="97">G95/G94</f>
        <v>0.92550054133333337</v>
      </c>
      <c r="H96" s="43">
        <f t="shared" ref="H96" si="98">H95/H94</f>
        <v>0.71060128233441833</v>
      </c>
      <c r="I96" s="44">
        <v>0</v>
      </c>
      <c r="J96" s="44">
        <v>0</v>
      </c>
      <c r="K96" s="43">
        <f t="shared" ref="K96" si="99">K95/K94</f>
        <v>0.69302359212985154</v>
      </c>
    </row>
    <row r="97" spans="1:11" ht="15.75" thickBot="1" x14ac:dyDescent="0.3">
      <c r="A97" s="8" t="s">
        <v>414</v>
      </c>
      <c r="B97" s="7" t="s">
        <v>226</v>
      </c>
      <c r="C97" s="18" t="s">
        <v>289</v>
      </c>
      <c r="D97" s="39">
        <v>3002962</v>
      </c>
      <c r="E97" s="39">
        <v>3000000</v>
      </c>
      <c r="F97" s="39">
        <v>0</v>
      </c>
      <c r="G97" s="39">
        <v>0</v>
      </c>
      <c r="H97" s="39">
        <v>0</v>
      </c>
      <c r="I97" s="40">
        <v>0</v>
      </c>
      <c r="J97" s="39">
        <v>0</v>
      </c>
      <c r="K97" s="41">
        <f t="shared" ref="K97:K98" si="100">SUM(D97:J97)</f>
        <v>6002962</v>
      </c>
    </row>
    <row r="98" spans="1:11" ht="15.75" thickBot="1" x14ac:dyDescent="0.3">
      <c r="A98" s="8" t="s">
        <v>414</v>
      </c>
      <c r="B98" s="7" t="s">
        <v>226</v>
      </c>
      <c r="C98" s="18" t="s">
        <v>290</v>
      </c>
      <c r="D98" s="39">
        <v>2945336.54</v>
      </c>
      <c r="E98" s="39">
        <v>2861700</v>
      </c>
      <c r="F98" s="39">
        <v>0</v>
      </c>
      <c r="G98" s="39">
        <v>0</v>
      </c>
      <c r="H98" s="39">
        <v>0</v>
      </c>
      <c r="I98" s="40">
        <v>0</v>
      </c>
      <c r="J98" s="40">
        <v>0</v>
      </c>
      <c r="K98" s="41">
        <f t="shared" si="100"/>
        <v>5807036.54</v>
      </c>
    </row>
    <row r="99" spans="1:11" ht="15.75" thickBot="1" x14ac:dyDescent="0.3">
      <c r="A99" s="9" t="s">
        <v>414</v>
      </c>
      <c r="B99" s="9" t="s">
        <v>226</v>
      </c>
      <c r="C99" s="42" t="s">
        <v>291</v>
      </c>
      <c r="D99" s="43">
        <f>D98/D97</f>
        <v>0.98081045980601822</v>
      </c>
      <c r="E99" s="43">
        <f t="shared" ref="E99" si="101">E98/E97</f>
        <v>0.95389999999999997</v>
      </c>
      <c r="F99" s="44">
        <v>0</v>
      </c>
      <c r="G99" s="44">
        <v>0</v>
      </c>
      <c r="H99" s="44">
        <v>0</v>
      </c>
      <c r="I99" s="44">
        <v>0</v>
      </c>
      <c r="J99" s="44">
        <v>0</v>
      </c>
      <c r="K99" s="43">
        <f t="shared" ref="K99" si="102">K98/K97</f>
        <v>0.96736186902399179</v>
      </c>
    </row>
    <row r="100" spans="1:11" ht="15.75" thickBot="1" x14ac:dyDescent="0.3">
      <c r="A100" s="8" t="s">
        <v>414</v>
      </c>
      <c r="B100" s="7" t="s">
        <v>233</v>
      </c>
      <c r="C100" s="18" t="s">
        <v>289</v>
      </c>
      <c r="D100" s="39">
        <v>125207071</v>
      </c>
      <c r="E100" s="39">
        <v>290140000</v>
      </c>
      <c r="F100" s="39">
        <v>41720000</v>
      </c>
      <c r="G100" s="39">
        <v>12309320</v>
      </c>
      <c r="H100" s="39">
        <v>0</v>
      </c>
      <c r="I100" s="40">
        <v>0</v>
      </c>
      <c r="J100" s="39">
        <v>0</v>
      </c>
      <c r="K100" s="41">
        <f t="shared" ref="K100:K101" si="103">SUM(D100:J100)</f>
        <v>469376391</v>
      </c>
    </row>
    <row r="101" spans="1:11" ht="15.75" thickBot="1" x14ac:dyDescent="0.3">
      <c r="A101" s="8" t="s">
        <v>414</v>
      </c>
      <c r="B101" s="7" t="s">
        <v>233</v>
      </c>
      <c r="C101" s="18" t="s">
        <v>290</v>
      </c>
      <c r="D101" s="39">
        <v>118816837.98999999</v>
      </c>
      <c r="E101" s="39">
        <v>258372233.34</v>
      </c>
      <c r="F101" s="39">
        <v>34948351.979999997</v>
      </c>
      <c r="G101" s="39">
        <v>11039742.619999999</v>
      </c>
      <c r="H101" s="39">
        <v>0</v>
      </c>
      <c r="I101" s="40">
        <v>0</v>
      </c>
      <c r="J101" s="40">
        <v>0</v>
      </c>
      <c r="K101" s="41">
        <f t="shared" si="103"/>
        <v>423177165.93000001</v>
      </c>
    </row>
    <row r="102" spans="1:11" ht="15.75" thickBot="1" x14ac:dyDescent="0.3">
      <c r="A102" s="9" t="s">
        <v>414</v>
      </c>
      <c r="B102" s="9" t="s">
        <v>233</v>
      </c>
      <c r="C102" s="42" t="s">
        <v>291</v>
      </c>
      <c r="D102" s="43">
        <f t="shared" ref="D102" si="104">D101/D100</f>
        <v>0.94896268270663398</v>
      </c>
      <c r="E102" s="43">
        <f t="shared" ref="E102" si="105">E101/E100</f>
        <v>0.89050883483835386</v>
      </c>
      <c r="F102" s="43">
        <f t="shared" ref="F102" si="106">F101/F100</f>
        <v>0.83768820661553201</v>
      </c>
      <c r="G102" s="43">
        <f t="shared" ref="G102" si="107">G101/G100</f>
        <v>0.89686047807677427</v>
      </c>
      <c r="H102" s="44">
        <v>0</v>
      </c>
      <c r="I102" s="44">
        <v>0</v>
      </c>
      <c r="J102" s="44">
        <v>0</v>
      </c>
      <c r="K102" s="43">
        <f t="shared" ref="K102" si="108">K101/K100</f>
        <v>0.90157318102094319</v>
      </c>
    </row>
    <row r="103" spans="1:11" ht="15.75" thickBot="1" x14ac:dyDescent="0.3">
      <c r="A103" s="8" t="s">
        <v>414</v>
      </c>
      <c r="B103" s="7" t="s">
        <v>237</v>
      </c>
      <c r="C103" s="18" t="s">
        <v>289</v>
      </c>
      <c r="D103" s="39">
        <v>16189156</v>
      </c>
      <c r="E103" s="39">
        <v>0</v>
      </c>
      <c r="F103" s="39">
        <v>0</v>
      </c>
      <c r="G103" s="39">
        <v>0</v>
      </c>
      <c r="H103" s="39">
        <v>0</v>
      </c>
      <c r="I103" s="40">
        <v>0</v>
      </c>
      <c r="J103" s="39">
        <v>0</v>
      </c>
      <c r="K103" s="41">
        <f t="shared" ref="K103:K104" si="109">SUM(D103:J103)</f>
        <v>16189156</v>
      </c>
    </row>
    <row r="104" spans="1:11" ht="15.75" thickBot="1" x14ac:dyDescent="0.3">
      <c r="A104" s="8" t="s">
        <v>414</v>
      </c>
      <c r="B104" s="7" t="s">
        <v>237</v>
      </c>
      <c r="C104" s="18" t="s">
        <v>290</v>
      </c>
      <c r="D104" s="39">
        <v>15824942.060000001</v>
      </c>
      <c r="E104" s="39">
        <v>0</v>
      </c>
      <c r="F104" s="39">
        <v>0</v>
      </c>
      <c r="G104" s="39">
        <v>0</v>
      </c>
      <c r="H104" s="39">
        <v>0</v>
      </c>
      <c r="I104" s="40">
        <v>0</v>
      </c>
      <c r="J104" s="40">
        <v>0</v>
      </c>
      <c r="K104" s="41">
        <f t="shared" si="109"/>
        <v>15824942.060000001</v>
      </c>
    </row>
    <row r="105" spans="1:11" ht="15.75" thickBot="1" x14ac:dyDescent="0.3">
      <c r="A105" s="9" t="s">
        <v>414</v>
      </c>
      <c r="B105" s="9" t="s">
        <v>237</v>
      </c>
      <c r="C105" s="42" t="s">
        <v>291</v>
      </c>
      <c r="D105" s="43">
        <f>D104/D103</f>
        <v>0.97750259865307376</v>
      </c>
      <c r="E105" s="44">
        <v>0</v>
      </c>
      <c r="F105" s="44">
        <v>0</v>
      </c>
      <c r="G105" s="44">
        <v>0</v>
      </c>
      <c r="H105" s="44">
        <v>0</v>
      </c>
      <c r="I105" s="44">
        <v>0</v>
      </c>
      <c r="J105" s="44">
        <v>0</v>
      </c>
      <c r="K105" s="43">
        <f t="shared" ref="K105" si="110">K104/K103</f>
        <v>0.97750259865307376</v>
      </c>
    </row>
    <row r="106" spans="1:11" ht="15.75" thickBot="1" x14ac:dyDescent="0.3">
      <c r="A106" s="8" t="s">
        <v>414</v>
      </c>
      <c r="B106" s="7" t="s">
        <v>242</v>
      </c>
      <c r="C106" s="7" t="s">
        <v>289</v>
      </c>
      <c r="D106" s="39">
        <v>22352121</v>
      </c>
      <c r="E106" s="39">
        <v>13000000</v>
      </c>
      <c r="F106" s="39">
        <v>0</v>
      </c>
      <c r="G106" s="39">
        <v>0</v>
      </c>
      <c r="H106" s="39">
        <v>0</v>
      </c>
      <c r="I106" s="40">
        <v>0</v>
      </c>
      <c r="J106" s="39">
        <v>0</v>
      </c>
      <c r="K106" s="41">
        <f t="shared" ref="K106:K107" si="111">SUM(D106:J106)</f>
        <v>35352121</v>
      </c>
    </row>
    <row r="107" spans="1:11" ht="15.75" thickBot="1" x14ac:dyDescent="0.3">
      <c r="A107" s="8" t="s">
        <v>414</v>
      </c>
      <c r="B107" s="7" t="s">
        <v>242</v>
      </c>
      <c r="C107" s="18" t="s">
        <v>290</v>
      </c>
      <c r="D107" s="39">
        <v>20104733</v>
      </c>
      <c r="E107" s="39">
        <v>8657745</v>
      </c>
      <c r="F107" s="39">
        <v>0</v>
      </c>
      <c r="G107" s="39">
        <v>0</v>
      </c>
      <c r="H107" s="39">
        <v>0</v>
      </c>
      <c r="I107" s="40">
        <v>0</v>
      </c>
      <c r="J107" s="40">
        <v>0</v>
      </c>
      <c r="K107" s="41">
        <f t="shared" si="111"/>
        <v>28762478</v>
      </c>
    </row>
    <row r="108" spans="1:11" ht="15.75" thickBot="1" x14ac:dyDescent="0.3">
      <c r="A108" s="9" t="s">
        <v>414</v>
      </c>
      <c r="B108" s="9" t="s">
        <v>242</v>
      </c>
      <c r="C108" s="42" t="s">
        <v>291</v>
      </c>
      <c r="D108" s="43">
        <v>0.9</v>
      </c>
      <c r="E108" s="43">
        <v>0.9</v>
      </c>
      <c r="F108" s="43">
        <v>0.9</v>
      </c>
      <c r="G108" s="43">
        <v>0.9</v>
      </c>
      <c r="H108" s="43">
        <v>0.9</v>
      </c>
      <c r="I108" s="43">
        <v>0.9</v>
      </c>
      <c r="J108" s="43">
        <v>0.9</v>
      </c>
      <c r="K108" s="43">
        <f t="shared" ref="K108" si="112">K107/K106</f>
        <v>0.81359978373009079</v>
      </c>
    </row>
    <row r="109" spans="1:11" ht="15.75" thickBot="1" x14ac:dyDescent="0.3">
      <c r="A109" s="8" t="s">
        <v>414</v>
      </c>
      <c r="B109" s="7" t="s">
        <v>246</v>
      </c>
      <c r="C109" s="18" t="s">
        <v>289</v>
      </c>
      <c r="D109" s="39">
        <v>47460323</v>
      </c>
      <c r="E109" s="39">
        <v>248320000</v>
      </c>
      <c r="F109" s="39">
        <v>22850000</v>
      </c>
      <c r="G109" s="39">
        <v>21755000</v>
      </c>
      <c r="H109" s="39">
        <v>0</v>
      </c>
      <c r="I109" s="40">
        <v>0</v>
      </c>
      <c r="J109" s="39">
        <v>0</v>
      </c>
      <c r="K109" s="41">
        <f t="shared" ref="K109:K110" si="113">SUM(D109:J109)</f>
        <v>340385323</v>
      </c>
    </row>
    <row r="110" spans="1:11" ht="15.75" thickBot="1" x14ac:dyDescent="0.3">
      <c r="A110" s="8" t="s">
        <v>414</v>
      </c>
      <c r="B110" s="7" t="s">
        <v>246</v>
      </c>
      <c r="C110" s="18" t="s">
        <v>290</v>
      </c>
      <c r="D110" s="39">
        <v>46563680.079999998</v>
      </c>
      <c r="E110" s="39">
        <v>140029126.83000001</v>
      </c>
      <c r="F110" s="39">
        <v>10085520.140000001</v>
      </c>
      <c r="G110" s="39">
        <v>17203383.030000001</v>
      </c>
      <c r="H110" s="39">
        <v>0</v>
      </c>
      <c r="I110" s="40">
        <v>0</v>
      </c>
      <c r="J110" s="40">
        <v>0</v>
      </c>
      <c r="K110" s="41">
        <f t="shared" si="113"/>
        <v>213881710.08000001</v>
      </c>
    </row>
    <row r="111" spans="1:11" ht="15.75" thickBot="1" x14ac:dyDescent="0.3">
      <c r="A111" s="9" t="s">
        <v>414</v>
      </c>
      <c r="B111" s="9" t="s">
        <v>246</v>
      </c>
      <c r="C111" s="42" t="s">
        <v>291</v>
      </c>
      <c r="D111" s="43">
        <f t="shared" ref="D111" si="114">D110/D109</f>
        <v>0.98110752596437234</v>
      </c>
      <c r="E111" s="43">
        <f t="shared" ref="E111" si="115">E110/E109</f>
        <v>0.56390595533988408</v>
      </c>
      <c r="F111" s="43">
        <f t="shared" ref="F111" si="116">F110/F109</f>
        <v>0.44137943719912476</v>
      </c>
      <c r="G111" s="43">
        <f t="shared" ref="G111" si="117">G110/G109</f>
        <v>0.79077835118363604</v>
      </c>
      <c r="H111" s="44">
        <v>0</v>
      </c>
      <c r="I111" s="44">
        <v>0</v>
      </c>
      <c r="J111" s="44">
        <v>0</v>
      </c>
      <c r="K111" s="43">
        <f t="shared" ref="K111" si="118">K110/K109</f>
        <v>0.62835174030109409</v>
      </c>
    </row>
    <row r="112" spans="1:11" ht="15.75" thickBot="1" x14ac:dyDescent="0.3">
      <c r="A112" s="8" t="s">
        <v>414</v>
      </c>
      <c r="B112" s="7" t="s">
        <v>251</v>
      </c>
      <c r="C112" s="18" t="s">
        <v>289</v>
      </c>
      <c r="D112" s="39">
        <v>11865081</v>
      </c>
      <c r="E112" s="39">
        <v>34000000</v>
      </c>
      <c r="F112" s="39">
        <v>0</v>
      </c>
      <c r="G112" s="39">
        <v>146500000</v>
      </c>
      <c r="H112" s="39">
        <v>0</v>
      </c>
      <c r="I112" s="40">
        <v>0</v>
      </c>
      <c r="J112" s="39">
        <v>0</v>
      </c>
      <c r="K112" s="41">
        <f t="shared" ref="K112:K113" si="119">SUM(D112:J112)</f>
        <v>192365081</v>
      </c>
    </row>
    <row r="113" spans="1:11" ht="15.75" thickBot="1" x14ac:dyDescent="0.3">
      <c r="A113" s="8" t="s">
        <v>414</v>
      </c>
      <c r="B113" s="7" t="s">
        <v>251</v>
      </c>
      <c r="C113" s="18" t="s">
        <v>290</v>
      </c>
      <c r="D113" s="39">
        <v>11640919.99</v>
      </c>
      <c r="E113" s="39">
        <v>7339500</v>
      </c>
      <c r="F113" s="39">
        <v>0</v>
      </c>
      <c r="G113" s="39">
        <v>0</v>
      </c>
      <c r="H113" s="39">
        <v>0</v>
      </c>
      <c r="I113" s="40">
        <v>0</v>
      </c>
      <c r="J113" s="40">
        <v>0</v>
      </c>
      <c r="K113" s="41">
        <f t="shared" si="119"/>
        <v>18980419.990000002</v>
      </c>
    </row>
    <row r="114" spans="1:11" ht="15.75" thickBot="1" x14ac:dyDescent="0.3">
      <c r="A114" s="9" t="s">
        <v>414</v>
      </c>
      <c r="B114" s="9" t="s">
        <v>251</v>
      </c>
      <c r="C114" s="42" t="s">
        <v>291</v>
      </c>
      <c r="D114" s="43">
        <f t="shared" ref="D114" si="120">D113/D112</f>
        <v>0.98110750276378222</v>
      </c>
      <c r="E114" s="43">
        <f t="shared" ref="E114" si="121">E113/E112</f>
        <v>0.21586764705882353</v>
      </c>
      <c r="F114" s="44">
        <v>0</v>
      </c>
      <c r="G114" s="44">
        <f t="shared" ref="G114" si="122">G113/G112</f>
        <v>0</v>
      </c>
      <c r="H114" s="44">
        <v>0</v>
      </c>
      <c r="I114" s="44">
        <v>0</v>
      </c>
      <c r="J114" s="44">
        <v>0</v>
      </c>
      <c r="K114" s="43">
        <f t="shared" ref="K114" si="123">K113/K112</f>
        <v>9.8668739104473963E-2</v>
      </c>
    </row>
    <row r="115" spans="1:11" ht="15.75" thickBot="1" x14ac:dyDescent="0.3">
      <c r="A115" s="8" t="s">
        <v>414</v>
      </c>
      <c r="B115" s="7" t="s">
        <v>257</v>
      </c>
      <c r="C115" s="18" t="s">
        <v>289</v>
      </c>
      <c r="D115" s="39">
        <v>43937349</v>
      </c>
      <c r="E115" s="39">
        <v>1611000</v>
      </c>
      <c r="F115" s="39">
        <v>0</v>
      </c>
      <c r="G115" s="39">
        <v>0</v>
      </c>
      <c r="H115" s="39">
        <v>0</v>
      </c>
      <c r="I115" s="40">
        <v>0</v>
      </c>
      <c r="J115" s="39">
        <v>0</v>
      </c>
      <c r="K115" s="41">
        <f t="shared" ref="K115:K116" si="124">SUM(D115:J115)</f>
        <v>45548349</v>
      </c>
    </row>
    <row r="116" spans="1:11" ht="15.75" thickBot="1" x14ac:dyDescent="0.3">
      <c r="A116" s="8" t="s">
        <v>414</v>
      </c>
      <c r="B116" s="7" t="s">
        <v>257</v>
      </c>
      <c r="C116" s="18" t="s">
        <v>290</v>
      </c>
      <c r="D116" s="45">
        <f>42524795.29</f>
        <v>42524795.289999999</v>
      </c>
      <c r="E116" s="39">
        <v>1610459</v>
      </c>
      <c r="F116" s="39">
        <v>0</v>
      </c>
      <c r="G116" s="39">
        <v>0</v>
      </c>
      <c r="H116" s="39">
        <v>0</v>
      </c>
      <c r="I116" s="40">
        <v>0</v>
      </c>
      <c r="J116" s="40">
        <v>0</v>
      </c>
      <c r="K116" s="41">
        <f t="shared" si="124"/>
        <v>44135254.289999999</v>
      </c>
    </row>
    <row r="117" spans="1:11" ht="15.75" thickBot="1" x14ac:dyDescent="0.3">
      <c r="A117" s="9" t="s">
        <v>414</v>
      </c>
      <c r="B117" s="9" t="s">
        <v>257</v>
      </c>
      <c r="C117" s="42" t="s">
        <v>291</v>
      </c>
      <c r="D117" s="43">
        <f t="shared" ref="D117" si="125">D116/D115</f>
        <v>0.96785072968330432</v>
      </c>
      <c r="E117" s="43">
        <f t="shared" ref="E117" si="126">E116/E115</f>
        <v>0.99966418373680943</v>
      </c>
      <c r="F117" s="44">
        <v>0</v>
      </c>
      <c r="G117" s="44">
        <v>0</v>
      </c>
      <c r="H117" s="44">
        <v>0</v>
      </c>
      <c r="I117" s="44">
        <v>0</v>
      </c>
      <c r="J117" s="44">
        <v>0</v>
      </c>
      <c r="K117" s="43">
        <f t="shared" ref="K117" si="127">K116/K115</f>
        <v>0.96897594004998955</v>
      </c>
    </row>
    <row r="118" spans="1:11" ht="15.75" thickBot="1" x14ac:dyDescent="0.3">
      <c r="A118" s="8" t="s">
        <v>414</v>
      </c>
      <c r="B118" s="7" t="s">
        <v>262</v>
      </c>
      <c r="C118" s="18" t="s">
        <v>289</v>
      </c>
      <c r="D118" s="39">
        <v>135361855</v>
      </c>
      <c r="E118" s="39">
        <v>39689001</v>
      </c>
      <c r="F118" s="39">
        <v>0</v>
      </c>
      <c r="G118" s="39">
        <v>0</v>
      </c>
      <c r="H118" s="39">
        <v>200000</v>
      </c>
      <c r="I118" s="40">
        <v>0</v>
      </c>
      <c r="J118" s="39">
        <v>0</v>
      </c>
      <c r="K118" s="41">
        <f t="shared" ref="K118:K119" si="128">SUM(D118:J118)</f>
        <v>175250856</v>
      </c>
    </row>
    <row r="119" spans="1:11" ht="15.75" thickBot="1" x14ac:dyDescent="0.3">
      <c r="A119" s="8" t="s">
        <v>414</v>
      </c>
      <c r="B119" s="7" t="s">
        <v>262</v>
      </c>
      <c r="C119" s="18" t="s">
        <v>290</v>
      </c>
      <c r="D119" s="39">
        <v>112443130.89</v>
      </c>
      <c r="E119" s="39">
        <v>25074082.870000001</v>
      </c>
      <c r="F119" s="39">
        <v>0</v>
      </c>
      <c r="G119" s="39">
        <v>0</v>
      </c>
      <c r="H119" s="39">
        <v>0</v>
      </c>
      <c r="I119" s="40">
        <v>0</v>
      </c>
      <c r="J119" s="40">
        <v>0</v>
      </c>
      <c r="K119" s="41">
        <f t="shared" si="128"/>
        <v>137517213.75999999</v>
      </c>
    </row>
    <row r="120" spans="1:11" ht="15.75" thickBot="1" x14ac:dyDescent="0.3">
      <c r="A120" s="9" t="s">
        <v>414</v>
      </c>
      <c r="B120" s="9" t="s">
        <v>262</v>
      </c>
      <c r="C120" s="42" t="s">
        <v>291</v>
      </c>
      <c r="D120" s="43">
        <f t="shared" ref="D120" si="129">D119/D118</f>
        <v>0.83068550508560923</v>
      </c>
      <c r="E120" s="43">
        <f t="shared" ref="E120" si="130">E119/E118</f>
        <v>0.63176402122089192</v>
      </c>
      <c r="F120" s="44">
        <v>0</v>
      </c>
      <c r="G120" s="44">
        <v>0</v>
      </c>
      <c r="H120" s="44">
        <f t="shared" ref="H120" si="131">H119/H118</f>
        <v>0</v>
      </c>
      <c r="I120" s="44">
        <v>0</v>
      </c>
      <c r="J120" s="44">
        <v>0</v>
      </c>
      <c r="K120" s="43">
        <f t="shared" ref="K120" si="132">K119/K118</f>
        <v>0.78468782919953317</v>
      </c>
    </row>
    <row r="121" spans="1:11" ht="15.75" thickBot="1" x14ac:dyDescent="0.3">
      <c r="A121" s="8" t="s">
        <v>414</v>
      </c>
      <c r="B121" s="7" t="s">
        <v>268</v>
      </c>
      <c r="C121" s="18" t="s">
        <v>289</v>
      </c>
      <c r="D121" s="39">
        <v>87505794</v>
      </c>
      <c r="E121" s="39">
        <v>1300000</v>
      </c>
      <c r="F121" s="39">
        <v>1000000</v>
      </c>
      <c r="G121" s="39">
        <v>2700000</v>
      </c>
      <c r="H121" s="39">
        <v>0</v>
      </c>
      <c r="I121" s="40">
        <v>0</v>
      </c>
      <c r="J121" s="39">
        <v>0</v>
      </c>
      <c r="K121" s="41">
        <f t="shared" ref="K121:K122" si="133">SUM(D121:J121)</f>
        <v>92505794</v>
      </c>
    </row>
    <row r="122" spans="1:11" ht="15.75" thickBot="1" x14ac:dyDescent="0.3">
      <c r="A122" s="8" t="s">
        <v>414</v>
      </c>
      <c r="B122" s="7" t="s">
        <v>268</v>
      </c>
      <c r="C122" s="18" t="s">
        <v>290</v>
      </c>
      <c r="D122" s="39">
        <v>76776513.540000007</v>
      </c>
      <c r="E122" s="39">
        <v>832072.89</v>
      </c>
      <c r="F122" s="39">
        <v>968000</v>
      </c>
      <c r="G122" s="39">
        <v>1487282.21</v>
      </c>
      <c r="H122" s="39">
        <v>0</v>
      </c>
      <c r="I122" s="40">
        <v>0</v>
      </c>
      <c r="J122" s="39">
        <v>0</v>
      </c>
      <c r="K122" s="41">
        <f t="shared" si="133"/>
        <v>80063868.640000001</v>
      </c>
    </row>
    <row r="123" spans="1:11" ht="15.75" thickBot="1" x14ac:dyDescent="0.3">
      <c r="A123" s="9" t="s">
        <v>414</v>
      </c>
      <c r="B123" s="9" t="s">
        <v>268</v>
      </c>
      <c r="C123" s="42" t="s">
        <v>291</v>
      </c>
      <c r="D123" s="43">
        <v>0.88</v>
      </c>
      <c r="E123" s="43">
        <v>0.88</v>
      </c>
      <c r="F123" s="43">
        <v>0.88</v>
      </c>
      <c r="G123" s="43">
        <v>0.88</v>
      </c>
      <c r="H123" s="44">
        <v>0.88</v>
      </c>
      <c r="I123" s="43">
        <v>0.88</v>
      </c>
      <c r="J123" s="43">
        <v>0.88</v>
      </c>
      <c r="K123" s="43">
        <f t="shared" ref="K123" si="134">K122/K121</f>
        <v>0.86550112352962449</v>
      </c>
    </row>
    <row r="124" spans="1:11" ht="15.75" thickBot="1" x14ac:dyDescent="0.3">
      <c r="A124" s="8" t="s">
        <v>414</v>
      </c>
      <c r="B124" s="7" t="s">
        <v>274</v>
      </c>
      <c r="C124" s="18" t="s">
        <v>289</v>
      </c>
      <c r="D124" s="39">
        <v>16513915</v>
      </c>
      <c r="E124" s="39">
        <v>1500000</v>
      </c>
      <c r="F124" s="39">
        <v>0</v>
      </c>
      <c r="G124" s="39">
        <v>0</v>
      </c>
      <c r="H124" s="39">
        <v>0</v>
      </c>
      <c r="I124" s="40">
        <v>0</v>
      </c>
      <c r="J124" s="39">
        <v>0</v>
      </c>
      <c r="K124" s="41">
        <f t="shared" ref="K124:K125" si="135">SUM(D124:J124)</f>
        <v>18013915</v>
      </c>
    </row>
    <row r="125" spans="1:11" ht="15.75" thickBot="1" x14ac:dyDescent="0.3">
      <c r="A125" s="8" t="s">
        <v>414</v>
      </c>
      <c r="B125" s="7" t="s">
        <v>274</v>
      </c>
      <c r="C125" s="18" t="s">
        <v>290</v>
      </c>
      <c r="D125" s="39">
        <v>12593712.050000001</v>
      </c>
      <c r="E125" s="39">
        <v>1035763.45</v>
      </c>
      <c r="F125" s="39">
        <v>0</v>
      </c>
      <c r="G125" s="39">
        <v>0</v>
      </c>
      <c r="H125" s="39">
        <v>0</v>
      </c>
      <c r="I125" s="40">
        <v>0</v>
      </c>
      <c r="J125" s="39">
        <v>0</v>
      </c>
      <c r="K125" s="41">
        <f t="shared" si="135"/>
        <v>13629475.5</v>
      </c>
    </row>
    <row r="126" spans="1:11" ht="15.75" thickBot="1" x14ac:dyDescent="0.3">
      <c r="A126" s="9" t="s">
        <v>414</v>
      </c>
      <c r="B126" s="9" t="s">
        <v>274</v>
      </c>
      <c r="C126" s="42" t="s">
        <v>291</v>
      </c>
      <c r="D126" s="43">
        <f t="shared" ref="D126" si="136">D125/D124</f>
        <v>0.76261213951991402</v>
      </c>
      <c r="E126" s="43">
        <f t="shared" ref="E126" si="137">E125/E124</f>
        <v>0.69050896666666661</v>
      </c>
      <c r="F126" s="44">
        <v>0</v>
      </c>
      <c r="G126" s="44">
        <v>0</v>
      </c>
      <c r="H126" s="44">
        <v>0</v>
      </c>
      <c r="I126" s="44">
        <v>0</v>
      </c>
      <c r="J126" s="44">
        <v>0</v>
      </c>
      <c r="K126" s="43">
        <f t="shared" ref="K126" si="138">K125/K124</f>
        <v>0.75660818317395195</v>
      </c>
    </row>
    <row r="127" spans="1:11" ht="15.75" thickBot="1" x14ac:dyDescent="0.3">
      <c r="A127" s="8" t="s">
        <v>414</v>
      </c>
      <c r="B127" s="7" t="s">
        <v>278</v>
      </c>
      <c r="C127" s="18" t="s">
        <v>289</v>
      </c>
      <c r="D127" s="39">
        <v>37558622</v>
      </c>
      <c r="E127" s="39">
        <v>3500000</v>
      </c>
      <c r="F127" s="39">
        <v>0</v>
      </c>
      <c r="G127" s="39">
        <v>0</v>
      </c>
      <c r="H127" s="39">
        <v>0</v>
      </c>
      <c r="I127" s="40">
        <v>0</v>
      </c>
      <c r="J127" s="39">
        <v>0</v>
      </c>
      <c r="K127" s="41">
        <f t="shared" ref="K127:K128" si="139">SUM(D127:J127)</f>
        <v>41058622</v>
      </c>
    </row>
    <row r="128" spans="1:11" ht="15.75" thickBot="1" x14ac:dyDescent="0.3">
      <c r="A128" s="8" t="s">
        <v>414</v>
      </c>
      <c r="B128" s="7" t="s">
        <v>278</v>
      </c>
      <c r="C128" s="18" t="s">
        <v>290</v>
      </c>
      <c r="D128" s="45">
        <f>23117073.16</f>
        <v>23117073.16</v>
      </c>
      <c r="E128" s="39">
        <v>3404000</v>
      </c>
      <c r="F128" s="39">
        <v>0</v>
      </c>
      <c r="G128" s="39">
        <v>0</v>
      </c>
      <c r="H128" s="39">
        <v>0</v>
      </c>
      <c r="I128" s="40">
        <v>0</v>
      </c>
      <c r="J128" s="39">
        <v>0</v>
      </c>
      <c r="K128" s="41">
        <f t="shared" si="139"/>
        <v>26521073.16</v>
      </c>
    </row>
    <row r="129" spans="1:11" ht="15.75" thickBot="1" x14ac:dyDescent="0.3">
      <c r="A129" s="9" t="s">
        <v>414</v>
      </c>
      <c r="B129" s="9" t="s">
        <v>278</v>
      </c>
      <c r="C129" s="42" t="s">
        <v>291</v>
      </c>
      <c r="D129" s="43">
        <f t="shared" ref="D129" si="140">D128/D127</f>
        <v>0.61549311260674044</v>
      </c>
      <c r="E129" s="43">
        <f t="shared" ref="E129" si="141">E128/E127</f>
        <v>0.97257142857142853</v>
      </c>
      <c r="F129" s="44">
        <v>0</v>
      </c>
      <c r="G129" s="44">
        <v>0</v>
      </c>
      <c r="H129" s="44">
        <v>0</v>
      </c>
      <c r="I129" s="44">
        <v>0</v>
      </c>
      <c r="J129" s="44">
        <v>0</v>
      </c>
      <c r="K129" s="43">
        <f t="shared" ref="K129" si="142">K128/K127</f>
        <v>0.64593188636481758</v>
      </c>
    </row>
    <row r="130" spans="1:11" ht="15.75" thickBot="1" x14ac:dyDescent="0.3">
      <c r="A130" s="8" t="s">
        <v>414</v>
      </c>
      <c r="B130" s="7" t="s">
        <v>283</v>
      </c>
      <c r="C130" s="18" t="s">
        <v>289</v>
      </c>
      <c r="D130" s="39">
        <v>23772242</v>
      </c>
      <c r="E130" s="39">
        <v>0</v>
      </c>
      <c r="F130" s="39">
        <v>0</v>
      </c>
      <c r="G130" s="39">
        <v>0</v>
      </c>
      <c r="H130" s="39">
        <v>0</v>
      </c>
      <c r="I130" s="40">
        <v>0</v>
      </c>
      <c r="J130" s="39">
        <v>0</v>
      </c>
      <c r="K130" s="41">
        <f t="shared" ref="K130:K131" si="143">SUM(D130:J130)</f>
        <v>23772242</v>
      </c>
    </row>
    <row r="131" spans="1:11" ht="15.75" thickBot="1" x14ac:dyDescent="0.3">
      <c r="A131" s="8" t="s">
        <v>414</v>
      </c>
      <c r="B131" s="7" t="s">
        <v>283</v>
      </c>
      <c r="C131" s="18" t="s">
        <v>290</v>
      </c>
      <c r="D131" s="45">
        <f>23279917.23</f>
        <v>23279917.23</v>
      </c>
      <c r="E131" s="39">
        <v>0</v>
      </c>
      <c r="F131" s="39">
        <v>0</v>
      </c>
      <c r="G131" s="39">
        <v>0</v>
      </c>
      <c r="H131" s="39">
        <v>0</v>
      </c>
      <c r="I131" s="40">
        <v>0</v>
      </c>
      <c r="J131" s="39">
        <v>0</v>
      </c>
      <c r="K131" s="41">
        <f t="shared" si="143"/>
        <v>23279917.23</v>
      </c>
    </row>
    <row r="132" spans="1:11" ht="15.75" thickBot="1" x14ac:dyDescent="0.3">
      <c r="A132" s="9" t="s">
        <v>414</v>
      </c>
      <c r="B132" s="9" t="s">
        <v>283</v>
      </c>
      <c r="C132" s="42" t="s">
        <v>291</v>
      </c>
      <c r="D132" s="43">
        <f>D131/D130</f>
        <v>0.97928993108853601</v>
      </c>
      <c r="E132" s="44">
        <v>0</v>
      </c>
      <c r="F132" s="44">
        <v>0</v>
      </c>
      <c r="G132" s="44">
        <v>0</v>
      </c>
      <c r="H132" s="44">
        <v>0</v>
      </c>
      <c r="I132" s="44">
        <v>0</v>
      </c>
      <c r="J132" s="44">
        <v>0</v>
      </c>
      <c r="K132" s="43">
        <f t="shared" ref="K132" si="144">K131/K130</f>
        <v>0.97928993108853601</v>
      </c>
    </row>
    <row r="133" spans="1:11" ht="15.75" thickBot="1" x14ac:dyDescent="0.3">
      <c r="A133" s="8" t="s">
        <v>414</v>
      </c>
      <c r="B133" s="7" t="s">
        <v>286</v>
      </c>
      <c r="C133" s="18" t="s">
        <v>289</v>
      </c>
      <c r="D133" s="39">
        <v>0</v>
      </c>
      <c r="E133" s="39">
        <v>9300000</v>
      </c>
      <c r="F133" s="39">
        <v>900000</v>
      </c>
      <c r="G133" s="39">
        <v>400000</v>
      </c>
      <c r="H133" s="39">
        <v>0</v>
      </c>
      <c r="I133" s="40">
        <v>0</v>
      </c>
      <c r="J133" s="39">
        <v>0</v>
      </c>
      <c r="K133" s="41">
        <f t="shared" ref="K133:K134" si="145">SUM(D133:J133)</f>
        <v>10600000</v>
      </c>
    </row>
    <row r="134" spans="1:11" ht="15.75" thickBot="1" x14ac:dyDescent="0.3">
      <c r="A134" s="8" t="s">
        <v>414</v>
      </c>
      <c r="B134" s="7" t="s">
        <v>286</v>
      </c>
      <c r="C134" s="18" t="s">
        <v>290</v>
      </c>
      <c r="D134" s="39">
        <v>0</v>
      </c>
      <c r="E134" s="39">
        <v>7009686</v>
      </c>
      <c r="F134" s="45">
        <v>147184.04999999999</v>
      </c>
      <c r="G134" s="39">
        <v>135000</v>
      </c>
      <c r="H134" s="39">
        <v>0</v>
      </c>
      <c r="I134" s="40">
        <v>0</v>
      </c>
      <c r="J134" s="39">
        <v>0</v>
      </c>
      <c r="K134" s="41">
        <f t="shared" si="145"/>
        <v>7291870.0499999998</v>
      </c>
    </row>
    <row r="135" spans="1:11" ht="15.75" thickBot="1" x14ac:dyDescent="0.3">
      <c r="A135" s="9" t="s">
        <v>414</v>
      </c>
      <c r="B135" s="9" t="s">
        <v>286</v>
      </c>
      <c r="C135" s="42" t="s">
        <v>291</v>
      </c>
      <c r="D135" s="43">
        <v>0</v>
      </c>
      <c r="E135" s="43">
        <f t="shared" ref="E135" si="146">E134/E133</f>
        <v>0.75372967741935482</v>
      </c>
      <c r="F135" s="43">
        <f t="shared" ref="F135" si="147">F134/F133</f>
        <v>0.16353783333333333</v>
      </c>
      <c r="G135" s="43">
        <f t="shared" ref="G135" si="148">G134/G133</f>
        <v>0.33750000000000002</v>
      </c>
      <c r="H135" s="44">
        <v>0</v>
      </c>
      <c r="I135" s="44">
        <v>0</v>
      </c>
      <c r="J135" s="44">
        <v>0</v>
      </c>
      <c r="K135" s="43">
        <f t="shared" ref="K135" si="149">K134/K133</f>
        <v>0.68791226886792456</v>
      </c>
    </row>
    <row r="136" spans="1:11" ht="14.25" customHeight="1" thickBot="1" x14ac:dyDescent="0.3">
      <c r="A136" s="49" t="s">
        <v>414</v>
      </c>
      <c r="B136" s="50" t="s">
        <v>313</v>
      </c>
      <c r="C136" s="57" t="s">
        <v>289</v>
      </c>
      <c r="D136" s="59">
        <f>D4+D7+D10+D13+D16+D19+D22+D25+D28+D31+D34+D37+D40+D43+D46+D49+D52+D55+D58+D61+D64+D67+D70+D73+D76+D79+D82+D85+D88+D91+D94+D97+D100+D103+D106+D109+D112+D115+D118+D121+D124+D127+D130+D133</f>
        <v>4267777507</v>
      </c>
      <c r="E136" s="59">
        <f t="shared" ref="E136:J136" si="150">E4+E7+E10+E13+E16+E19+E22+E25+E28+E31+E34+E37+E40+E43+E46+E49+E52+E55+E58+E61+E64+E67+E70+E73+E76+E79+E82+E85+E88+E91+E94+E97+E100+E103+E106+E109+E112+E115+E118+E121+E124+E127+E130+E133</f>
        <v>2583515110.3900003</v>
      </c>
      <c r="F136" s="59">
        <f t="shared" si="150"/>
        <v>109119278.05</v>
      </c>
      <c r="G136" s="59">
        <f t="shared" si="150"/>
        <v>522648479.80000001</v>
      </c>
      <c r="H136" s="59">
        <f t="shared" si="150"/>
        <v>683409207.86000001</v>
      </c>
      <c r="I136" s="59">
        <f t="shared" si="150"/>
        <v>0</v>
      </c>
      <c r="J136" s="59">
        <f t="shared" si="150"/>
        <v>162000000</v>
      </c>
      <c r="K136" s="53">
        <f t="shared" ref="K136:K137" si="151">SUM(D136:J136)</f>
        <v>8328469583.1000004</v>
      </c>
    </row>
    <row r="137" spans="1:11" ht="15.75" thickBot="1" x14ac:dyDescent="0.3">
      <c r="A137" s="49" t="s">
        <v>414</v>
      </c>
      <c r="B137" s="50" t="s">
        <v>313</v>
      </c>
      <c r="C137" s="57" t="s">
        <v>290</v>
      </c>
      <c r="D137" s="59">
        <f>D5+D8+D11+D14+D17+D20+D23+D26+D29+D32+D35+D38+D41+D44+D47+D50+D53+D56+D59+D62+D65+D68+D71+D74+D77+D80+D83+D86+D89+D92+D95+D98+D101+D104+D107+D110+D113+D116+D119+D122+D125+D128+D131+D134</f>
        <v>3825377206.9099994</v>
      </c>
      <c r="E137" s="59">
        <f t="shared" ref="E137:J137" si="152">E5+E8+E11+E14+E17+E20+E23+E26+E29+E32+E35+E38+E41+E44+E47+E50+E53+E56+E59+E62+E65+E68+E71+E74+E77+E80+E83+E86+E89+E92+E95+E98+E101+E104+E107+E110+E113+E116+E119+E122+E125+E128+E131+E134</f>
        <v>2041015840.9299998</v>
      </c>
      <c r="F137" s="59">
        <f t="shared" si="152"/>
        <v>74450997.429999992</v>
      </c>
      <c r="G137" s="59">
        <f t="shared" si="152"/>
        <v>267960087.34000003</v>
      </c>
      <c r="H137" s="59">
        <f t="shared" si="152"/>
        <v>537781075.30000007</v>
      </c>
      <c r="I137" s="59">
        <f t="shared" si="152"/>
        <v>0</v>
      </c>
      <c r="J137" s="59">
        <f t="shared" si="152"/>
        <v>0</v>
      </c>
      <c r="K137" s="53">
        <f t="shared" si="151"/>
        <v>6746585207.9099998</v>
      </c>
    </row>
    <row r="138" spans="1:11" ht="15.75" thickBot="1" x14ac:dyDescent="0.3">
      <c r="A138" s="54" t="s">
        <v>414</v>
      </c>
      <c r="B138" s="54" t="s">
        <v>313</v>
      </c>
      <c r="C138" s="51" t="s">
        <v>291</v>
      </c>
      <c r="D138" s="55">
        <f t="shared" ref="D138" si="153">D137/D136</f>
        <v>0.89633941803095951</v>
      </c>
      <c r="E138" s="55">
        <f t="shared" ref="E138" si="154">E137/E136</f>
        <v>0.79001505844565922</v>
      </c>
      <c r="F138" s="55">
        <f t="shared" ref="F138" si="155">F137/F136</f>
        <v>0.68229004773918589</v>
      </c>
      <c r="G138" s="55">
        <f t="shared" ref="G138" si="156">G137/G136</f>
        <v>0.51269657847764016</v>
      </c>
      <c r="H138" s="55">
        <f t="shared" ref="H138" si="157">H137/H136</f>
        <v>0.78690932038212658</v>
      </c>
      <c r="I138" s="56">
        <v>0</v>
      </c>
      <c r="J138" s="56">
        <f t="shared" ref="J138" si="158">J137/J136</f>
        <v>0</v>
      </c>
      <c r="K138" s="55">
        <f t="shared" ref="K138" si="159">K137/K136</f>
        <v>0.81006301825248472</v>
      </c>
    </row>
    <row r="139" spans="1:11" ht="15.75" thickBot="1" x14ac:dyDescent="0.3">
      <c r="A139" s="8" t="s">
        <v>415</v>
      </c>
      <c r="B139" s="13" t="s">
        <v>361</v>
      </c>
      <c r="C139" s="23" t="s">
        <v>21</v>
      </c>
      <c r="D139" s="39">
        <v>106482012</v>
      </c>
      <c r="E139" s="39">
        <v>27421772</v>
      </c>
      <c r="F139" s="39">
        <v>1967190</v>
      </c>
      <c r="G139" s="39">
        <v>786115</v>
      </c>
      <c r="H139" s="39">
        <v>4664542</v>
      </c>
      <c r="I139" s="40">
        <v>0</v>
      </c>
      <c r="J139" s="39">
        <v>0</v>
      </c>
      <c r="K139" s="41">
        <f t="shared" ref="K139:K140" si="160">SUM(D139:J139)</f>
        <v>141321631</v>
      </c>
    </row>
    <row r="140" spans="1:11" ht="15.75" thickBot="1" x14ac:dyDescent="0.3">
      <c r="A140" s="8" t="s">
        <v>415</v>
      </c>
      <c r="B140" s="13" t="s">
        <v>361</v>
      </c>
      <c r="C140" s="23" t="s">
        <v>362</v>
      </c>
      <c r="D140" s="39">
        <v>105461741</v>
      </c>
      <c r="E140" s="39">
        <v>27733738</v>
      </c>
      <c r="F140" s="39">
        <v>2164901</v>
      </c>
      <c r="G140" s="39">
        <v>701181</v>
      </c>
      <c r="H140" s="39">
        <v>5083668</v>
      </c>
      <c r="I140" s="40">
        <v>0</v>
      </c>
      <c r="J140" s="39">
        <v>0</v>
      </c>
      <c r="K140" s="41">
        <f t="shared" si="160"/>
        <v>141145229</v>
      </c>
    </row>
    <row r="141" spans="1:11" ht="15.75" thickBot="1" x14ac:dyDescent="0.3">
      <c r="A141" s="9" t="s">
        <v>415</v>
      </c>
      <c r="B141" s="9" t="s">
        <v>361</v>
      </c>
      <c r="C141" s="42" t="s">
        <v>291</v>
      </c>
      <c r="D141" s="43">
        <f t="shared" ref="D141" si="161">D140/D139</f>
        <v>0.99041837225990814</v>
      </c>
      <c r="E141" s="43">
        <f t="shared" ref="E141" si="162">E140/E139</f>
        <v>1.0113765806236008</v>
      </c>
      <c r="F141" s="43">
        <f t="shared" ref="F141" si="163">F140/F139</f>
        <v>1.1005042725918697</v>
      </c>
      <c r="G141" s="43">
        <f t="shared" ref="G141" si="164">G140/G139</f>
        <v>0.89195728360354398</v>
      </c>
      <c r="H141" s="43">
        <f t="shared" ref="H141" si="165">H140/H139</f>
        <v>1.0898536233568055</v>
      </c>
      <c r="I141" s="44">
        <v>0</v>
      </c>
      <c r="J141" s="44">
        <v>0</v>
      </c>
      <c r="K141" s="43">
        <f t="shared" ref="K141" si="166">K140/K139</f>
        <v>0.99875176928859533</v>
      </c>
    </row>
    <row r="142" spans="1:11" ht="15.75" thickBot="1" x14ac:dyDescent="0.3">
      <c r="A142" s="8" t="s">
        <v>415</v>
      </c>
      <c r="B142" s="13" t="s">
        <v>363</v>
      </c>
      <c r="C142" s="23" t="s">
        <v>21</v>
      </c>
      <c r="D142" s="46">
        <v>98905721</v>
      </c>
      <c r="E142" s="46">
        <v>34887864</v>
      </c>
      <c r="F142" s="46">
        <v>2607776</v>
      </c>
      <c r="G142" s="46">
        <v>3116115</v>
      </c>
      <c r="H142" s="46">
        <v>4763105</v>
      </c>
      <c r="I142" s="40">
        <v>0</v>
      </c>
      <c r="J142" s="40">
        <v>0</v>
      </c>
      <c r="K142" s="41">
        <f t="shared" ref="K142:K143" si="167">SUM(D142:J142)</f>
        <v>144280581</v>
      </c>
    </row>
    <row r="143" spans="1:11" ht="15.75" thickBot="1" x14ac:dyDescent="0.3">
      <c r="A143" s="8" t="s">
        <v>415</v>
      </c>
      <c r="B143" s="13" t="s">
        <v>363</v>
      </c>
      <c r="C143" s="23" t="s">
        <v>362</v>
      </c>
      <c r="D143" s="46">
        <v>98372100</v>
      </c>
      <c r="E143" s="46">
        <v>34057632</v>
      </c>
      <c r="F143" s="46">
        <v>2916380</v>
      </c>
      <c r="G143" s="46">
        <v>3277791</v>
      </c>
      <c r="H143" s="46">
        <v>5180396</v>
      </c>
      <c r="I143" s="40">
        <v>0</v>
      </c>
      <c r="J143" s="40">
        <v>0</v>
      </c>
      <c r="K143" s="41">
        <f t="shared" si="167"/>
        <v>143804299</v>
      </c>
    </row>
    <row r="144" spans="1:11" ht="15.75" thickBot="1" x14ac:dyDescent="0.3">
      <c r="A144" s="9" t="s">
        <v>415</v>
      </c>
      <c r="B144" s="9" t="s">
        <v>363</v>
      </c>
      <c r="C144" s="42" t="s">
        <v>291</v>
      </c>
      <c r="D144" s="43">
        <f t="shared" ref="D144" si="168">D143/D142</f>
        <v>0.99460475092234557</v>
      </c>
      <c r="E144" s="43">
        <f t="shared" ref="E144" si="169">E143/E142</f>
        <v>0.97620284234082089</v>
      </c>
      <c r="F144" s="43">
        <f t="shared" ref="F144" si="170">F143/F142</f>
        <v>1.118339918766029</v>
      </c>
      <c r="G144" s="43">
        <f t="shared" ref="G144" si="171">G143/G142</f>
        <v>1.0518838361228646</v>
      </c>
      <c r="H144" s="43">
        <f t="shared" ref="H144" si="172">H143/H142</f>
        <v>1.0876090281444561</v>
      </c>
      <c r="I144" s="44">
        <v>0</v>
      </c>
      <c r="J144" s="44">
        <v>0</v>
      </c>
      <c r="K144" s="43">
        <f t="shared" ref="K144" si="173">K143/K142</f>
        <v>0.99669891820022538</v>
      </c>
    </row>
    <row r="145" spans="1:11" ht="15.75" thickBot="1" x14ac:dyDescent="0.3">
      <c r="A145" s="8" t="s">
        <v>415</v>
      </c>
      <c r="B145" s="13" t="s">
        <v>364</v>
      </c>
      <c r="C145" s="23" t="s">
        <v>21</v>
      </c>
      <c r="D145" s="46">
        <v>237221913</v>
      </c>
      <c r="E145" s="46">
        <v>151933187</v>
      </c>
      <c r="F145" s="46">
        <v>18268275</v>
      </c>
      <c r="G145" s="46">
        <v>102010627</v>
      </c>
      <c r="H145" s="46">
        <v>25033798</v>
      </c>
      <c r="I145" s="40">
        <v>0</v>
      </c>
      <c r="J145" s="40">
        <v>0</v>
      </c>
      <c r="K145" s="41">
        <f t="shared" ref="K145:K146" si="174">SUM(D145:J145)</f>
        <v>534467800</v>
      </c>
    </row>
    <row r="146" spans="1:11" ht="15.75" thickBot="1" x14ac:dyDescent="0.3">
      <c r="A146" s="8" t="s">
        <v>415</v>
      </c>
      <c r="B146" s="13" t="s">
        <v>364</v>
      </c>
      <c r="C146" s="23" t="s">
        <v>362</v>
      </c>
      <c r="D146" s="46">
        <v>250354500</v>
      </c>
      <c r="E146" s="46">
        <v>120932095</v>
      </c>
      <c r="F146" s="46">
        <v>23375368</v>
      </c>
      <c r="G146" s="46">
        <v>104023803</v>
      </c>
      <c r="H146" s="46">
        <v>34688347</v>
      </c>
      <c r="I146" s="40">
        <v>0</v>
      </c>
      <c r="J146" s="40">
        <v>0</v>
      </c>
      <c r="K146" s="41">
        <f t="shared" si="174"/>
        <v>533374113</v>
      </c>
    </row>
    <row r="147" spans="1:11" ht="15.75" thickBot="1" x14ac:dyDescent="0.3">
      <c r="A147" s="9" t="s">
        <v>415</v>
      </c>
      <c r="B147" s="9" t="s">
        <v>364</v>
      </c>
      <c r="C147" s="42" t="s">
        <v>291</v>
      </c>
      <c r="D147" s="43">
        <f t="shared" ref="D147" si="175">D146/D145</f>
        <v>1.0553599236846218</v>
      </c>
      <c r="E147" s="43">
        <f t="shared" ref="E147" si="176">E146/E145</f>
        <v>0.79595575784242578</v>
      </c>
      <c r="F147" s="43">
        <f t="shared" ref="F147" si="177">F146/F145</f>
        <v>1.27956076860021</v>
      </c>
      <c r="G147" s="43">
        <f t="shared" ref="G147" si="178">G146/G145</f>
        <v>1.0197349634955188</v>
      </c>
      <c r="H147" s="43">
        <f t="shared" ref="H147" si="179">H146/H145</f>
        <v>1.3856605777517259</v>
      </c>
      <c r="I147" s="44">
        <v>0</v>
      </c>
      <c r="J147" s="44">
        <v>0</v>
      </c>
      <c r="K147" s="43">
        <f t="shared" ref="K147" si="180">K146/K145</f>
        <v>0.99795368963293951</v>
      </c>
    </row>
    <row r="148" spans="1:11" ht="15.75" thickBot="1" x14ac:dyDescent="0.3">
      <c r="A148" s="8" t="s">
        <v>415</v>
      </c>
      <c r="B148" s="13" t="s">
        <v>365</v>
      </c>
      <c r="C148" s="23" t="s">
        <v>21</v>
      </c>
      <c r="D148" s="46">
        <v>2475989</v>
      </c>
      <c r="E148" s="46">
        <v>1313535</v>
      </c>
      <c r="F148" s="46">
        <v>294000</v>
      </c>
      <c r="G148" s="40">
        <v>0</v>
      </c>
      <c r="H148" s="46">
        <v>213246</v>
      </c>
      <c r="I148" s="40">
        <v>0</v>
      </c>
      <c r="J148" s="40">
        <v>0</v>
      </c>
      <c r="K148" s="41">
        <f t="shared" ref="K148:K149" si="181">SUM(D148:J148)</f>
        <v>4296770</v>
      </c>
    </row>
    <row r="149" spans="1:11" ht="15.75" thickBot="1" x14ac:dyDescent="0.3">
      <c r="A149" s="8" t="s">
        <v>415</v>
      </c>
      <c r="B149" s="13" t="s">
        <v>365</v>
      </c>
      <c r="C149" s="23" t="s">
        <v>362</v>
      </c>
      <c r="D149" s="46">
        <v>2472292</v>
      </c>
      <c r="E149" s="46">
        <v>1278689</v>
      </c>
      <c r="F149" s="46">
        <v>302585</v>
      </c>
      <c r="G149" s="40">
        <v>0</v>
      </c>
      <c r="H149" s="46">
        <v>225564</v>
      </c>
      <c r="I149" s="40">
        <v>0</v>
      </c>
      <c r="J149" s="40">
        <v>0</v>
      </c>
      <c r="K149" s="41">
        <f t="shared" si="181"/>
        <v>4279130</v>
      </c>
    </row>
    <row r="150" spans="1:11" ht="15.75" thickBot="1" x14ac:dyDescent="0.3">
      <c r="A150" s="9" t="s">
        <v>415</v>
      </c>
      <c r="B150" s="9" t="s">
        <v>365</v>
      </c>
      <c r="C150" s="42" t="s">
        <v>291</v>
      </c>
      <c r="D150" s="43">
        <f t="shared" ref="D150" si="182">D149/D148</f>
        <v>0.99850685927926175</v>
      </c>
      <c r="E150" s="43">
        <f t="shared" ref="E150" si="183">E149/E148</f>
        <v>0.97347158621582219</v>
      </c>
      <c r="F150" s="43">
        <f t="shared" ref="F150" si="184">F149/F148</f>
        <v>1.0292006802721088</v>
      </c>
      <c r="G150" s="44">
        <v>0</v>
      </c>
      <c r="H150" s="43">
        <f t="shared" ref="H150" si="185">H149/H148</f>
        <v>1.057764272248952</v>
      </c>
      <c r="I150" s="44">
        <v>0</v>
      </c>
      <c r="J150" s="44">
        <v>0</v>
      </c>
      <c r="K150" s="43">
        <f t="shared" ref="K150" si="186">K149/K148</f>
        <v>0.9958945905878136</v>
      </c>
    </row>
    <row r="151" spans="1:11" ht="15.75" thickBot="1" x14ac:dyDescent="0.3">
      <c r="A151" s="8" t="s">
        <v>415</v>
      </c>
      <c r="B151" s="13" t="s">
        <v>332</v>
      </c>
      <c r="C151" s="23" t="s">
        <v>21</v>
      </c>
      <c r="D151" s="46">
        <v>63974183</v>
      </c>
      <c r="E151" s="46">
        <v>57673301</v>
      </c>
      <c r="F151" s="46">
        <v>6339590</v>
      </c>
      <c r="G151" s="46">
        <v>14066115</v>
      </c>
      <c r="H151" s="46">
        <v>63219812</v>
      </c>
      <c r="I151" s="40">
        <v>0</v>
      </c>
      <c r="J151" s="40">
        <v>0</v>
      </c>
      <c r="K151" s="41">
        <f t="shared" ref="K151:K152" si="187">SUM(D151:J151)</f>
        <v>205273001</v>
      </c>
    </row>
    <row r="152" spans="1:11" ht="15.75" thickBot="1" x14ac:dyDescent="0.3">
      <c r="A152" s="8" t="s">
        <v>415</v>
      </c>
      <c r="B152" s="13" t="s">
        <v>332</v>
      </c>
      <c r="C152" s="23" t="s">
        <v>362</v>
      </c>
      <c r="D152" s="46">
        <v>51140547</v>
      </c>
      <c r="E152" s="46">
        <v>63328832</v>
      </c>
      <c r="F152" s="46">
        <v>6099818</v>
      </c>
      <c r="G152" s="46">
        <v>17667354</v>
      </c>
      <c r="H152" s="46">
        <v>66298900</v>
      </c>
      <c r="I152" s="40">
        <v>0</v>
      </c>
      <c r="J152" s="40">
        <v>0</v>
      </c>
      <c r="K152" s="41">
        <f t="shared" si="187"/>
        <v>204535451</v>
      </c>
    </row>
    <row r="153" spans="1:11" ht="15.75" thickBot="1" x14ac:dyDescent="0.3">
      <c r="A153" s="9" t="s">
        <v>415</v>
      </c>
      <c r="B153" s="9" t="s">
        <v>332</v>
      </c>
      <c r="C153" s="42" t="s">
        <v>291</v>
      </c>
      <c r="D153" s="43">
        <f t="shared" ref="D153" si="188">D152/D151</f>
        <v>0.79939351472452569</v>
      </c>
      <c r="E153" s="43">
        <f t="shared" ref="E153" si="189">E152/E151</f>
        <v>1.0980615102991937</v>
      </c>
      <c r="F153" s="43">
        <f t="shared" ref="F153" si="190">F152/F151</f>
        <v>0.96217862669352439</v>
      </c>
      <c r="G153" s="43">
        <f t="shared" ref="G153" si="191">G152/G151</f>
        <v>1.2560222918695034</v>
      </c>
      <c r="H153" s="43">
        <f t="shared" ref="H153" si="192">H152/H151</f>
        <v>1.0487044789060747</v>
      </c>
      <c r="I153" s="44">
        <v>0</v>
      </c>
      <c r="J153" s="44">
        <v>0</v>
      </c>
      <c r="K153" s="43">
        <f t="shared" ref="K153" si="193">K152/K151</f>
        <v>0.9964069799905152</v>
      </c>
    </row>
    <row r="154" spans="1:11" ht="15.75" thickBot="1" x14ac:dyDescent="0.3">
      <c r="A154" s="8" t="s">
        <v>415</v>
      </c>
      <c r="B154" s="13" t="s">
        <v>366</v>
      </c>
      <c r="C154" s="23" t="s">
        <v>21</v>
      </c>
      <c r="D154" s="46">
        <v>7987799</v>
      </c>
      <c r="E154" s="46">
        <v>727683</v>
      </c>
      <c r="F154" s="46">
        <v>130000</v>
      </c>
      <c r="G154" s="46">
        <v>33834500</v>
      </c>
      <c r="H154" s="46">
        <v>4434251</v>
      </c>
      <c r="I154" s="40">
        <v>0</v>
      </c>
      <c r="J154" s="40">
        <v>0</v>
      </c>
      <c r="K154" s="41">
        <f t="shared" ref="K154:K155" si="194">SUM(D154:J154)</f>
        <v>47114233</v>
      </c>
    </row>
    <row r="155" spans="1:11" ht="15.75" thickBot="1" x14ac:dyDescent="0.3">
      <c r="A155" s="8" t="s">
        <v>415</v>
      </c>
      <c r="B155" s="13" t="s">
        <v>366</v>
      </c>
      <c r="C155" s="23" t="s">
        <v>362</v>
      </c>
      <c r="D155" s="46">
        <v>9703788</v>
      </c>
      <c r="E155" s="46">
        <v>992806</v>
      </c>
      <c r="F155" s="46">
        <v>141667</v>
      </c>
      <c r="G155" s="46">
        <v>31535264</v>
      </c>
      <c r="H155" s="46">
        <v>4740710</v>
      </c>
      <c r="I155" s="40">
        <v>0</v>
      </c>
      <c r="J155" s="40">
        <v>0</v>
      </c>
      <c r="K155" s="41">
        <f t="shared" si="194"/>
        <v>47114235</v>
      </c>
    </row>
    <row r="156" spans="1:11" ht="15.75" thickBot="1" x14ac:dyDescent="0.3">
      <c r="A156" s="9" t="s">
        <v>415</v>
      </c>
      <c r="B156" s="9" t="s">
        <v>366</v>
      </c>
      <c r="C156" s="42" t="s">
        <v>291</v>
      </c>
      <c r="D156" s="43">
        <f t="shared" ref="D156" si="195">D155/D154</f>
        <v>1.2148262619026844</v>
      </c>
      <c r="E156" s="43">
        <f t="shared" ref="E156" si="196">E155/E154</f>
        <v>1.3643385924915108</v>
      </c>
      <c r="F156" s="43">
        <f t="shared" ref="F156" si="197">F155/F154</f>
        <v>1.0897461538461539</v>
      </c>
      <c r="G156" s="43">
        <f t="shared" ref="G156" si="198">G155/G154</f>
        <v>0.93204462900294083</v>
      </c>
      <c r="H156" s="43">
        <f t="shared" ref="H156" si="199">H155/H154</f>
        <v>1.069111784605788</v>
      </c>
      <c r="I156" s="44">
        <v>0</v>
      </c>
      <c r="J156" s="44">
        <v>0</v>
      </c>
      <c r="K156" s="43">
        <f t="shared" ref="K156" si="200">K155/K154</f>
        <v>1.0000000424500173</v>
      </c>
    </row>
    <row r="157" spans="1:11" ht="15.75" thickBot="1" x14ac:dyDescent="0.3">
      <c r="A157" s="8" t="s">
        <v>415</v>
      </c>
      <c r="B157" s="13" t="s">
        <v>367</v>
      </c>
      <c r="C157" s="23" t="s">
        <v>21</v>
      </c>
      <c r="D157" s="46">
        <v>44889655</v>
      </c>
      <c r="E157" s="46">
        <v>18429816</v>
      </c>
      <c r="F157" s="46">
        <v>1650000</v>
      </c>
      <c r="G157" s="46">
        <v>956000</v>
      </c>
      <c r="H157" s="46">
        <v>1673862</v>
      </c>
      <c r="I157" s="40">
        <v>0</v>
      </c>
      <c r="J157" s="40">
        <v>0</v>
      </c>
      <c r="K157" s="41">
        <f t="shared" ref="K157:K158" si="201">SUM(D157:J157)</f>
        <v>67599333</v>
      </c>
    </row>
    <row r="158" spans="1:11" ht="15.75" thickBot="1" x14ac:dyDescent="0.3">
      <c r="A158" s="8" t="s">
        <v>415</v>
      </c>
      <c r="B158" s="13" t="s">
        <v>367</v>
      </c>
      <c r="C158" s="23" t="s">
        <v>362</v>
      </c>
      <c r="D158" s="46">
        <v>44789726</v>
      </c>
      <c r="E158" s="46">
        <v>18483743</v>
      </c>
      <c r="F158" s="46">
        <v>1669229</v>
      </c>
      <c r="G158" s="46">
        <v>955635</v>
      </c>
      <c r="H158" s="46">
        <v>1701000</v>
      </c>
      <c r="I158" s="40">
        <v>0</v>
      </c>
      <c r="J158" s="40">
        <v>0</v>
      </c>
      <c r="K158" s="41">
        <f t="shared" si="201"/>
        <v>67599333</v>
      </c>
    </row>
    <row r="159" spans="1:11" ht="15.75" thickBot="1" x14ac:dyDescent="0.3">
      <c r="A159" s="9" t="s">
        <v>415</v>
      </c>
      <c r="B159" s="9" t="s">
        <v>367</v>
      </c>
      <c r="C159" s="42" t="s">
        <v>291</v>
      </c>
      <c r="D159" s="43">
        <f t="shared" ref="D159" si="202">D158/D157</f>
        <v>0.997773896903418</v>
      </c>
      <c r="E159" s="43">
        <f t="shared" ref="E159" si="203">E158/E157</f>
        <v>1.0029260737057819</v>
      </c>
      <c r="F159" s="43">
        <f t="shared" ref="F159" si="204">F158/F157</f>
        <v>1.0116539393939394</v>
      </c>
      <c r="G159" s="43">
        <f t="shared" ref="G159" si="205">G158/G157</f>
        <v>0.99961820083682007</v>
      </c>
      <c r="H159" s="43">
        <f t="shared" ref="H159" si="206">H158/H157</f>
        <v>1.0162128060736191</v>
      </c>
      <c r="I159" s="44">
        <v>0</v>
      </c>
      <c r="J159" s="44">
        <v>0</v>
      </c>
      <c r="K159" s="43">
        <f t="shared" ref="K159" si="207">K158/K157</f>
        <v>1</v>
      </c>
    </row>
    <row r="160" spans="1:11" ht="15.75" thickBot="1" x14ac:dyDescent="0.3">
      <c r="A160" s="8" t="s">
        <v>415</v>
      </c>
      <c r="B160" s="13" t="s">
        <v>368</v>
      </c>
      <c r="C160" s="23" t="s">
        <v>21</v>
      </c>
      <c r="D160" s="46">
        <v>13167297</v>
      </c>
      <c r="E160" s="46">
        <v>2649788</v>
      </c>
      <c r="F160" s="46">
        <v>95001</v>
      </c>
      <c r="G160" s="47">
        <v>0</v>
      </c>
      <c r="H160" s="46">
        <v>463836</v>
      </c>
      <c r="I160" s="40">
        <v>0</v>
      </c>
      <c r="J160" s="40">
        <v>0</v>
      </c>
      <c r="K160" s="41">
        <f t="shared" ref="K160:K161" si="208">SUM(D160:J160)</f>
        <v>16375922</v>
      </c>
    </row>
    <row r="161" spans="1:11" ht="15.75" thickBot="1" x14ac:dyDescent="0.3">
      <c r="A161" s="8" t="s">
        <v>415</v>
      </c>
      <c r="B161" s="13" t="s">
        <v>368</v>
      </c>
      <c r="C161" s="23" t="s">
        <v>362</v>
      </c>
      <c r="D161" s="46">
        <v>13006260</v>
      </c>
      <c r="E161" s="46">
        <v>2798577</v>
      </c>
      <c r="F161" s="46">
        <v>88617</v>
      </c>
      <c r="G161" s="47">
        <v>0</v>
      </c>
      <c r="H161" s="46">
        <v>482467</v>
      </c>
      <c r="I161" s="40">
        <v>0</v>
      </c>
      <c r="J161" s="40">
        <v>0</v>
      </c>
      <c r="K161" s="41">
        <f t="shared" si="208"/>
        <v>16375921</v>
      </c>
    </row>
    <row r="162" spans="1:11" ht="15.75" thickBot="1" x14ac:dyDescent="0.3">
      <c r="A162" s="9" t="s">
        <v>415</v>
      </c>
      <c r="B162" s="9" t="s">
        <v>368</v>
      </c>
      <c r="C162" s="42" t="s">
        <v>291</v>
      </c>
      <c r="D162" s="43">
        <f t="shared" ref="D162" si="209">D161/D160</f>
        <v>0.98776992726753254</v>
      </c>
      <c r="E162" s="43">
        <f t="shared" ref="E162" si="210">E161/E160</f>
        <v>1.0561512845555947</v>
      </c>
      <c r="F162" s="43">
        <f t="shared" ref="F162" si="211">F161/F160</f>
        <v>0.9328007073609752</v>
      </c>
      <c r="G162" s="44">
        <v>0</v>
      </c>
      <c r="H162" s="43">
        <f t="shared" ref="H162" si="212">H161/H160</f>
        <v>1.0401672142740106</v>
      </c>
      <c r="I162" s="44">
        <v>0</v>
      </c>
      <c r="J162" s="44">
        <v>0</v>
      </c>
      <c r="K162" s="43">
        <f t="shared" ref="K162" si="213">K161/K160</f>
        <v>0.99999993893473604</v>
      </c>
    </row>
    <row r="163" spans="1:11" ht="15.75" thickBot="1" x14ac:dyDescent="0.3">
      <c r="A163" s="8" t="s">
        <v>415</v>
      </c>
      <c r="B163" s="13" t="s">
        <v>350</v>
      </c>
      <c r="C163" s="23" t="s">
        <v>21</v>
      </c>
      <c r="D163" s="46">
        <v>51293491</v>
      </c>
      <c r="E163" s="47">
        <v>0</v>
      </c>
      <c r="F163" s="47">
        <v>0</v>
      </c>
      <c r="G163" s="47">
        <v>0</v>
      </c>
      <c r="H163" s="47">
        <v>0</v>
      </c>
      <c r="I163" s="40">
        <v>0</v>
      </c>
      <c r="J163" s="40">
        <v>0</v>
      </c>
      <c r="K163" s="41">
        <f t="shared" ref="K163:K164" si="214">SUM(D163:J163)</f>
        <v>51293491</v>
      </c>
    </row>
    <row r="164" spans="1:11" ht="15.75" thickBot="1" x14ac:dyDescent="0.3">
      <c r="A164" s="8" t="s">
        <v>415</v>
      </c>
      <c r="B164" s="13" t="s">
        <v>350</v>
      </c>
      <c r="C164" s="23" t="s">
        <v>362</v>
      </c>
      <c r="D164" s="46">
        <v>46934121</v>
      </c>
      <c r="E164" s="47">
        <v>0</v>
      </c>
      <c r="F164" s="47">
        <v>0</v>
      </c>
      <c r="G164" s="47">
        <v>0</v>
      </c>
      <c r="H164" s="47">
        <v>0</v>
      </c>
      <c r="I164" s="40">
        <v>0</v>
      </c>
      <c r="J164" s="40">
        <v>0</v>
      </c>
      <c r="K164" s="41">
        <f t="shared" si="214"/>
        <v>46934121</v>
      </c>
    </row>
    <row r="165" spans="1:11" ht="15.75" thickBot="1" x14ac:dyDescent="0.3">
      <c r="A165" s="9" t="s">
        <v>415</v>
      </c>
      <c r="B165" s="9" t="s">
        <v>350</v>
      </c>
      <c r="C165" s="42" t="s">
        <v>291</v>
      </c>
      <c r="D165" s="43">
        <f t="shared" ref="D165" si="215">D164/D163</f>
        <v>0.91501124382428956</v>
      </c>
      <c r="E165" s="44">
        <v>0</v>
      </c>
      <c r="F165" s="44">
        <v>0</v>
      </c>
      <c r="G165" s="44">
        <v>0</v>
      </c>
      <c r="H165" s="44">
        <v>0</v>
      </c>
      <c r="I165" s="44">
        <v>0</v>
      </c>
      <c r="J165" s="44">
        <v>0</v>
      </c>
      <c r="K165" s="43">
        <f t="shared" ref="K165" si="216">K164/K163</f>
        <v>0.91501124382428956</v>
      </c>
    </row>
    <row r="166" spans="1:11" ht="15.75" thickBot="1" x14ac:dyDescent="0.3">
      <c r="A166" s="8" t="s">
        <v>415</v>
      </c>
      <c r="B166" s="13" t="s">
        <v>353</v>
      </c>
      <c r="C166" s="23" t="s">
        <v>21</v>
      </c>
      <c r="D166" s="46">
        <v>205395063</v>
      </c>
      <c r="E166" s="47">
        <v>0</v>
      </c>
      <c r="F166" s="47">
        <v>0</v>
      </c>
      <c r="G166" s="47">
        <v>0</v>
      </c>
      <c r="H166" s="47">
        <v>0</v>
      </c>
      <c r="I166" s="40">
        <v>0</v>
      </c>
      <c r="J166" s="40">
        <v>0</v>
      </c>
      <c r="K166" s="41">
        <f t="shared" ref="K166:K167" si="217">SUM(D166:J166)</f>
        <v>205395063</v>
      </c>
    </row>
    <row r="167" spans="1:11" ht="15.75" thickBot="1" x14ac:dyDescent="0.3">
      <c r="A167" s="8" t="s">
        <v>415</v>
      </c>
      <c r="B167" s="13" t="s">
        <v>353</v>
      </c>
      <c r="C167" s="23" t="s">
        <v>362</v>
      </c>
      <c r="D167" s="46">
        <v>187780424</v>
      </c>
      <c r="E167" s="47">
        <v>0</v>
      </c>
      <c r="F167" s="47">
        <v>0</v>
      </c>
      <c r="G167" s="47">
        <v>0</v>
      </c>
      <c r="H167" s="47">
        <v>0</v>
      </c>
      <c r="I167" s="40">
        <v>0</v>
      </c>
      <c r="J167" s="40">
        <v>0</v>
      </c>
      <c r="K167" s="41">
        <f t="shared" si="217"/>
        <v>187780424</v>
      </c>
    </row>
    <row r="168" spans="1:11" ht="15.75" thickBot="1" x14ac:dyDescent="0.3">
      <c r="A168" s="9" t="s">
        <v>415</v>
      </c>
      <c r="B168" s="9" t="s">
        <v>353</v>
      </c>
      <c r="C168" s="42" t="s">
        <v>291</v>
      </c>
      <c r="D168" s="43">
        <f>D167/D166</f>
        <v>0.91424020255053551</v>
      </c>
      <c r="E168" s="44">
        <v>0</v>
      </c>
      <c r="F168" s="44">
        <v>0</v>
      </c>
      <c r="G168" s="44">
        <v>0</v>
      </c>
      <c r="H168" s="44">
        <v>0</v>
      </c>
      <c r="I168" s="44">
        <v>0</v>
      </c>
      <c r="J168" s="44">
        <v>0</v>
      </c>
      <c r="K168" s="43">
        <f t="shared" ref="K168" si="218">K167/K166</f>
        <v>0.91424020255053551</v>
      </c>
    </row>
    <row r="169" spans="1:11" ht="15.75" thickBot="1" x14ac:dyDescent="0.3">
      <c r="A169" s="8" t="s">
        <v>415</v>
      </c>
      <c r="B169" s="13" t="s">
        <v>358</v>
      </c>
      <c r="C169" s="23" t="s">
        <v>21</v>
      </c>
      <c r="D169" s="47">
        <v>0</v>
      </c>
      <c r="E169" s="47">
        <v>0</v>
      </c>
      <c r="F169" s="47">
        <v>0</v>
      </c>
      <c r="G169" s="46">
        <v>52998051</v>
      </c>
      <c r="H169" s="47">
        <v>0</v>
      </c>
      <c r="I169" s="40">
        <v>0</v>
      </c>
      <c r="J169" s="40">
        <v>0</v>
      </c>
      <c r="K169" s="41">
        <f t="shared" ref="K169:K170" si="219">SUM(D169:J169)</f>
        <v>52998051</v>
      </c>
    </row>
    <row r="170" spans="1:11" ht="15.75" thickBot="1" x14ac:dyDescent="0.3">
      <c r="A170" s="8" t="s">
        <v>415</v>
      </c>
      <c r="B170" s="13" t="s">
        <v>358</v>
      </c>
      <c r="C170" s="23" t="s">
        <v>362</v>
      </c>
      <c r="D170" s="47">
        <v>0</v>
      </c>
      <c r="E170" s="47">
        <v>0</v>
      </c>
      <c r="F170" s="47">
        <v>0</v>
      </c>
      <c r="G170" s="46">
        <v>52998051</v>
      </c>
      <c r="H170" s="47">
        <v>0</v>
      </c>
      <c r="I170" s="40">
        <v>0</v>
      </c>
      <c r="J170" s="40">
        <v>0</v>
      </c>
      <c r="K170" s="41">
        <f t="shared" si="219"/>
        <v>52998051</v>
      </c>
    </row>
    <row r="171" spans="1:11" ht="15.75" thickBot="1" x14ac:dyDescent="0.3">
      <c r="A171" s="9" t="s">
        <v>415</v>
      </c>
      <c r="B171" s="9" t="s">
        <v>358</v>
      </c>
      <c r="C171" s="42" t="s">
        <v>291</v>
      </c>
      <c r="D171" s="44">
        <v>0</v>
      </c>
      <c r="E171" s="44">
        <v>0</v>
      </c>
      <c r="F171" s="44">
        <v>0</v>
      </c>
      <c r="G171" s="43">
        <f t="shared" ref="G171" si="220">G170/G169</f>
        <v>1</v>
      </c>
      <c r="H171" s="44">
        <v>0</v>
      </c>
      <c r="I171" s="44">
        <v>0</v>
      </c>
      <c r="J171" s="44">
        <v>0</v>
      </c>
      <c r="K171" s="43">
        <f t="shared" ref="K171" si="221">K170/K169</f>
        <v>1</v>
      </c>
    </row>
    <row r="172" spans="1:11" ht="15.75" thickBot="1" x14ac:dyDescent="0.3">
      <c r="A172" s="49" t="s">
        <v>415</v>
      </c>
      <c r="B172" s="50" t="s">
        <v>416</v>
      </c>
      <c r="C172" s="57" t="s">
        <v>21</v>
      </c>
      <c r="D172" s="52">
        <f>D139+D142+D145+D148+D151+D154+D157+D160+D163+D166+D169</f>
        <v>831793123</v>
      </c>
      <c r="E172" s="52">
        <f t="shared" ref="E172:J172" si="222">E139+E142+E145+E148+E151+E154+E157+E160+E163+E166+E169</f>
        <v>295036946</v>
      </c>
      <c r="F172" s="52">
        <f t="shared" si="222"/>
        <v>31351832</v>
      </c>
      <c r="G172" s="52">
        <f t="shared" si="222"/>
        <v>207767523</v>
      </c>
      <c r="H172" s="52">
        <f t="shared" si="222"/>
        <v>104466452</v>
      </c>
      <c r="I172" s="58">
        <f t="shared" si="222"/>
        <v>0</v>
      </c>
      <c r="J172" s="58">
        <f t="shared" si="222"/>
        <v>0</v>
      </c>
      <c r="K172" s="53">
        <f t="shared" ref="K172:K173" si="223">SUM(D172:J172)</f>
        <v>1470415876</v>
      </c>
    </row>
    <row r="173" spans="1:11" ht="15.75" thickBot="1" x14ac:dyDescent="0.3">
      <c r="A173" s="49" t="s">
        <v>415</v>
      </c>
      <c r="B173" s="50" t="s">
        <v>416</v>
      </c>
      <c r="C173" s="57" t="s">
        <v>369</v>
      </c>
      <c r="D173" s="52">
        <f>D140+D143+D146+D149+D152+D155+D158+D161+D164+D167+D170</f>
        <v>810015499</v>
      </c>
      <c r="E173" s="52">
        <f t="shared" ref="E173:J173" si="224">E140+E143+E146+E149+E152+E155+E158+E161+E164+E167+E170</f>
        <v>269606112</v>
      </c>
      <c r="F173" s="52">
        <f t="shared" si="224"/>
        <v>36758565</v>
      </c>
      <c r="G173" s="52">
        <f t="shared" si="224"/>
        <v>211159079</v>
      </c>
      <c r="H173" s="52">
        <f t="shared" si="224"/>
        <v>118401052</v>
      </c>
      <c r="I173" s="58">
        <f t="shared" si="224"/>
        <v>0</v>
      </c>
      <c r="J173" s="58">
        <f t="shared" si="224"/>
        <v>0</v>
      </c>
      <c r="K173" s="53">
        <f t="shared" si="223"/>
        <v>1445940307</v>
      </c>
    </row>
    <row r="174" spans="1:11" ht="15.75" thickBot="1" x14ac:dyDescent="0.3">
      <c r="A174" s="54" t="s">
        <v>415</v>
      </c>
      <c r="B174" s="54" t="s">
        <v>416</v>
      </c>
      <c r="C174" s="51" t="s">
        <v>291</v>
      </c>
      <c r="D174" s="55">
        <f t="shared" ref="D174" si="225">D173/D172</f>
        <v>0.97381846110790704</v>
      </c>
      <c r="E174" s="55">
        <f t="shared" ref="E174" si="226">E173/E172</f>
        <v>0.91380457822390826</v>
      </c>
      <c r="F174" s="55">
        <f t="shared" ref="F174" si="227">F173/F172</f>
        <v>1.1724534949026264</v>
      </c>
      <c r="G174" s="55">
        <f t="shared" ref="G174" si="228">G173/G172</f>
        <v>1.0163238024452936</v>
      </c>
      <c r="H174" s="55">
        <f t="shared" ref="H174" si="229">H173/H172</f>
        <v>1.1333882766498091</v>
      </c>
      <c r="I174" s="56">
        <v>0</v>
      </c>
      <c r="J174" s="56">
        <v>0</v>
      </c>
      <c r="K174" s="55">
        <f t="shared" ref="K174" si="230">K173/K172</f>
        <v>0.98335466217449896</v>
      </c>
    </row>
    <row r="175" spans="1:11" ht="15.75" thickBot="1" x14ac:dyDescent="0.3">
      <c r="A175" s="8" t="s">
        <v>412</v>
      </c>
      <c r="B175" s="7" t="s">
        <v>374</v>
      </c>
      <c r="C175" s="23" t="s">
        <v>21</v>
      </c>
      <c r="D175" s="48">
        <v>571629968</v>
      </c>
      <c r="E175" s="48">
        <v>211741032</v>
      </c>
      <c r="F175" s="48">
        <v>1500000</v>
      </c>
      <c r="G175" s="48">
        <v>21033168</v>
      </c>
      <c r="H175" s="48">
        <v>8511075</v>
      </c>
      <c r="I175" s="40">
        <v>0</v>
      </c>
      <c r="J175" s="40">
        <v>0</v>
      </c>
      <c r="K175" s="41">
        <f t="shared" ref="K175:K176" si="231">SUM(D175:J175)</f>
        <v>814415243</v>
      </c>
    </row>
    <row r="176" spans="1:11" ht="15.75" thickBot="1" x14ac:dyDescent="0.3">
      <c r="A176" s="8" t="s">
        <v>412</v>
      </c>
      <c r="B176" s="7" t="s">
        <v>374</v>
      </c>
      <c r="C176" s="23" t="s">
        <v>362</v>
      </c>
      <c r="D176" s="48">
        <v>545213647.00999999</v>
      </c>
      <c r="E176" s="48">
        <v>198622758.37</v>
      </c>
      <c r="F176" s="48">
        <v>888745</v>
      </c>
      <c r="G176" s="48">
        <v>7604830.3799999999</v>
      </c>
      <c r="H176" s="40">
        <v>0</v>
      </c>
      <c r="I176" s="40">
        <v>0</v>
      </c>
      <c r="J176" s="40">
        <v>0</v>
      </c>
      <c r="K176" s="41">
        <f t="shared" si="231"/>
        <v>752329980.75999999</v>
      </c>
    </row>
    <row r="177" spans="1:11" ht="15.75" thickBot="1" x14ac:dyDescent="0.3">
      <c r="A177" s="9" t="s">
        <v>412</v>
      </c>
      <c r="B177" s="9" t="s">
        <v>374</v>
      </c>
      <c r="C177" s="42" t="s">
        <v>291</v>
      </c>
      <c r="D177" s="43">
        <f t="shared" ref="D177" si="232">D176/D175</f>
        <v>0.95378772550637159</v>
      </c>
      <c r="E177" s="43">
        <f t="shared" ref="E177" si="233">E176/E175</f>
        <v>0.93804567066623157</v>
      </c>
      <c r="F177" s="43">
        <f t="shared" ref="F177" si="234">F176/F175</f>
        <v>0.59249666666666667</v>
      </c>
      <c r="G177" s="43">
        <f t="shared" ref="G177" si="235">G176/G175</f>
        <v>0.36156371593665776</v>
      </c>
      <c r="H177" s="44">
        <f t="shared" ref="H177" si="236">H176/H175</f>
        <v>0</v>
      </c>
      <c r="I177" s="44">
        <v>0</v>
      </c>
      <c r="J177" s="44">
        <v>0</v>
      </c>
      <c r="K177" s="43">
        <f t="shared" ref="K177" si="237">K176/K175</f>
        <v>0.92376706750809179</v>
      </c>
    </row>
    <row r="178" spans="1:11" ht="15.75" thickBot="1" x14ac:dyDescent="0.3">
      <c r="A178" s="8" t="s">
        <v>412</v>
      </c>
      <c r="B178" s="7" t="s">
        <v>382</v>
      </c>
      <c r="C178" s="23" t="s">
        <v>21</v>
      </c>
      <c r="D178" s="48">
        <v>87756021</v>
      </c>
      <c r="E178" s="48">
        <v>25150000</v>
      </c>
      <c r="F178" s="40">
        <v>0</v>
      </c>
      <c r="G178" s="48">
        <v>1750000</v>
      </c>
      <c r="H178" s="40">
        <v>0</v>
      </c>
      <c r="I178" s="40">
        <v>0</v>
      </c>
      <c r="J178" s="40">
        <v>0</v>
      </c>
      <c r="K178" s="41">
        <f t="shared" ref="K178:K179" si="238">SUM(D178:J178)</f>
        <v>114656021</v>
      </c>
    </row>
    <row r="179" spans="1:11" ht="15.75" thickBot="1" x14ac:dyDescent="0.3">
      <c r="A179" s="8" t="s">
        <v>412</v>
      </c>
      <c r="B179" s="7" t="s">
        <v>382</v>
      </c>
      <c r="C179" s="23" t="s">
        <v>362</v>
      </c>
      <c r="D179" s="48">
        <v>82644861.739999995</v>
      </c>
      <c r="E179" s="48">
        <v>18990200</v>
      </c>
      <c r="F179" s="40">
        <v>0</v>
      </c>
      <c r="G179" s="48">
        <v>1663767</v>
      </c>
      <c r="H179" s="40">
        <v>0</v>
      </c>
      <c r="I179" s="40">
        <v>0</v>
      </c>
      <c r="J179" s="40">
        <v>0</v>
      </c>
      <c r="K179" s="41">
        <f t="shared" si="238"/>
        <v>103298828.73999999</v>
      </c>
    </row>
    <row r="180" spans="1:11" ht="15.75" thickBot="1" x14ac:dyDescent="0.3">
      <c r="A180" s="9" t="s">
        <v>412</v>
      </c>
      <c r="B180" s="9" t="s">
        <v>382</v>
      </c>
      <c r="C180" s="42" t="s">
        <v>291</v>
      </c>
      <c r="D180" s="43">
        <f t="shared" ref="D180" si="239">D179/D178</f>
        <v>0.94175716718058577</v>
      </c>
      <c r="E180" s="43">
        <f t="shared" ref="E180" si="240">E179/E178</f>
        <v>0.7550775347912525</v>
      </c>
      <c r="F180" s="44">
        <v>0</v>
      </c>
      <c r="G180" s="43">
        <f t="shared" ref="G180" si="241">G179/G178</f>
        <v>0.95072400000000001</v>
      </c>
      <c r="H180" s="44">
        <v>0</v>
      </c>
      <c r="I180" s="44">
        <v>0</v>
      </c>
      <c r="J180" s="44">
        <v>0</v>
      </c>
      <c r="K180" s="43">
        <f t="shared" ref="K180" si="242">K179/K178</f>
        <v>0.9009455224335754</v>
      </c>
    </row>
    <row r="181" spans="1:11" ht="15.75" thickBot="1" x14ac:dyDescent="0.3">
      <c r="A181" s="8" t="s">
        <v>412</v>
      </c>
      <c r="B181" s="7" t="s">
        <v>388</v>
      </c>
      <c r="C181" s="23" t="s">
        <v>21</v>
      </c>
      <c r="D181" s="48">
        <v>65834861</v>
      </c>
      <c r="E181" s="48">
        <v>22098619</v>
      </c>
      <c r="F181" s="40">
        <v>0</v>
      </c>
      <c r="G181" s="40">
        <v>0</v>
      </c>
      <c r="H181" s="40">
        <v>0</v>
      </c>
      <c r="I181" s="40">
        <v>0</v>
      </c>
      <c r="J181" s="40">
        <v>0</v>
      </c>
      <c r="K181" s="41">
        <f t="shared" ref="K181:K182" si="243">SUM(D181:J181)</f>
        <v>87933480</v>
      </c>
    </row>
    <row r="182" spans="1:11" ht="15.75" thickBot="1" x14ac:dyDescent="0.3">
      <c r="A182" s="8" t="s">
        <v>412</v>
      </c>
      <c r="B182" s="7" t="s">
        <v>388</v>
      </c>
      <c r="C182" s="23" t="s">
        <v>362</v>
      </c>
      <c r="D182" s="45">
        <f>65145265.83</f>
        <v>65145265.829999998</v>
      </c>
      <c r="E182" s="45">
        <f>21501983.9</f>
        <v>21501983.899999999</v>
      </c>
      <c r="F182" s="40">
        <v>0</v>
      </c>
      <c r="G182" s="40">
        <v>0</v>
      </c>
      <c r="H182" s="40">
        <v>0</v>
      </c>
      <c r="I182" s="40">
        <v>0</v>
      </c>
      <c r="J182" s="40">
        <v>0</v>
      </c>
      <c r="K182" s="41">
        <f t="shared" si="243"/>
        <v>86647249.729999989</v>
      </c>
    </row>
    <row r="183" spans="1:11" ht="15.75" thickBot="1" x14ac:dyDescent="0.3">
      <c r="A183" s="9" t="s">
        <v>412</v>
      </c>
      <c r="B183" s="9" t="s">
        <v>388</v>
      </c>
      <c r="C183" s="42" t="s">
        <v>291</v>
      </c>
      <c r="D183" s="43">
        <f t="shared" ref="D183" si="244">D182/D181</f>
        <v>0.98952537972245436</v>
      </c>
      <c r="E183" s="43">
        <f t="shared" ref="E183" si="245">E182/E181</f>
        <v>0.97300124953509537</v>
      </c>
      <c r="F183" s="44">
        <v>0</v>
      </c>
      <c r="G183" s="44">
        <v>0</v>
      </c>
      <c r="H183" s="44">
        <v>0</v>
      </c>
      <c r="I183" s="44">
        <v>0</v>
      </c>
      <c r="J183" s="44">
        <v>0</v>
      </c>
      <c r="K183" s="43">
        <f t="shared" ref="K183" si="246">K182/K181</f>
        <v>0.98537269001522498</v>
      </c>
    </row>
    <row r="184" spans="1:11" ht="15.75" thickBot="1" x14ac:dyDescent="0.3">
      <c r="A184" s="8" t="s">
        <v>412</v>
      </c>
      <c r="B184" s="7" t="s">
        <v>395</v>
      </c>
      <c r="C184" s="23" t="s">
        <v>21</v>
      </c>
      <c r="D184" s="48">
        <v>131406543</v>
      </c>
      <c r="E184" s="48">
        <v>9496055</v>
      </c>
      <c r="F184" s="48">
        <v>400000</v>
      </c>
      <c r="G184" s="40">
        <v>0</v>
      </c>
      <c r="H184" s="40">
        <v>0</v>
      </c>
      <c r="I184" s="40">
        <v>0</v>
      </c>
      <c r="J184" s="40">
        <v>0</v>
      </c>
      <c r="K184" s="41">
        <f t="shared" ref="K184:K185" si="247">SUM(D184:J184)</f>
        <v>141302598</v>
      </c>
    </row>
    <row r="185" spans="1:11" ht="15.75" thickBot="1" x14ac:dyDescent="0.3">
      <c r="A185" s="8" t="s">
        <v>412</v>
      </c>
      <c r="B185" s="7" t="s">
        <v>395</v>
      </c>
      <c r="C185" s="23" t="s">
        <v>362</v>
      </c>
      <c r="D185" s="45">
        <f>125628996.36</f>
        <v>125628996.36</v>
      </c>
      <c r="E185" s="45">
        <f>6467657.3</f>
        <v>6467657.2999999998</v>
      </c>
      <c r="F185" s="48">
        <v>268072</v>
      </c>
      <c r="G185" s="40">
        <v>0</v>
      </c>
      <c r="H185" s="40">
        <v>0</v>
      </c>
      <c r="I185" s="40">
        <v>0</v>
      </c>
      <c r="J185" s="40">
        <v>0</v>
      </c>
      <c r="K185" s="41">
        <f t="shared" si="247"/>
        <v>132364725.66</v>
      </c>
    </row>
    <row r="186" spans="1:11" ht="15.75" thickBot="1" x14ac:dyDescent="0.3">
      <c r="A186" s="9" t="s">
        <v>412</v>
      </c>
      <c r="B186" s="9" t="s">
        <v>395</v>
      </c>
      <c r="C186" s="42" t="s">
        <v>291</v>
      </c>
      <c r="D186" s="43">
        <f t="shared" ref="D186" si="248">D185/D184</f>
        <v>0.9560330368024369</v>
      </c>
      <c r="E186" s="43">
        <f t="shared" ref="E186" si="249">E185/E184</f>
        <v>0.68108886269087532</v>
      </c>
      <c r="F186" s="43">
        <f t="shared" ref="F186" si="250">F185/F184</f>
        <v>0.67018</v>
      </c>
      <c r="G186" s="44">
        <v>0</v>
      </c>
      <c r="H186" s="44">
        <v>0</v>
      </c>
      <c r="I186" s="44">
        <v>0</v>
      </c>
      <c r="J186" s="44">
        <v>0</v>
      </c>
      <c r="K186" s="43">
        <f t="shared" ref="K186" si="251">K185/K184</f>
        <v>0.93674658168705427</v>
      </c>
    </row>
    <row r="187" spans="1:11" ht="15.75" thickBot="1" x14ac:dyDescent="0.3">
      <c r="A187" s="8" t="s">
        <v>412</v>
      </c>
      <c r="B187" s="7" t="s">
        <v>400</v>
      </c>
      <c r="C187" s="23" t="s">
        <v>21</v>
      </c>
      <c r="D187" s="48">
        <v>113858579</v>
      </c>
      <c r="E187" s="48">
        <v>18000000</v>
      </c>
      <c r="F187" s="40">
        <v>0</v>
      </c>
      <c r="G187" s="48">
        <v>567343</v>
      </c>
      <c r="H187" s="40">
        <v>0</v>
      </c>
      <c r="I187" s="40">
        <v>0</v>
      </c>
      <c r="J187" s="40">
        <v>0</v>
      </c>
      <c r="K187" s="41">
        <f t="shared" ref="K187:K188" si="252">SUM(D187:J187)</f>
        <v>132425922</v>
      </c>
    </row>
    <row r="188" spans="1:11" ht="15.75" thickBot="1" x14ac:dyDescent="0.3">
      <c r="A188" s="8" t="s">
        <v>412</v>
      </c>
      <c r="B188" s="7" t="s">
        <v>400</v>
      </c>
      <c r="C188" s="23" t="s">
        <v>362</v>
      </c>
      <c r="D188" s="48">
        <v>109122774.58</v>
      </c>
      <c r="E188" s="48">
        <v>17244033.84</v>
      </c>
      <c r="F188" s="40">
        <v>0</v>
      </c>
      <c r="G188" s="48">
        <v>567342.09</v>
      </c>
      <c r="H188" s="40">
        <v>0</v>
      </c>
      <c r="I188" s="40">
        <v>0</v>
      </c>
      <c r="J188" s="40">
        <v>0</v>
      </c>
      <c r="K188" s="41">
        <f t="shared" si="252"/>
        <v>126934150.51000001</v>
      </c>
    </row>
    <row r="189" spans="1:11" ht="15.75" thickBot="1" x14ac:dyDescent="0.3">
      <c r="A189" s="9" t="s">
        <v>412</v>
      </c>
      <c r="B189" s="9" t="s">
        <v>400</v>
      </c>
      <c r="C189" s="42" t="s">
        <v>291</v>
      </c>
      <c r="D189" s="43">
        <f t="shared" ref="D189" si="253">D188/D187</f>
        <v>0.95840625746787156</v>
      </c>
      <c r="E189" s="43">
        <f t="shared" ref="E189" si="254">E188/E187</f>
        <v>0.95800187999999997</v>
      </c>
      <c r="F189" s="44">
        <v>0</v>
      </c>
      <c r="G189" s="43">
        <f t="shared" ref="G189" si="255">G188/G187</f>
        <v>0.99999839603203</v>
      </c>
      <c r="H189" s="44">
        <v>0</v>
      </c>
      <c r="I189" s="44">
        <v>0</v>
      </c>
      <c r="J189" s="44">
        <v>0</v>
      </c>
      <c r="K189" s="43">
        <f t="shared" ref="K189" si="256">K188/K187</f>
        <v>0.95852948269448335</v>
      </c>
    </row>
    <row r="190" spans="1:11" ht="15.75" thickBot="1" x14ac:dyDescent="0.3">
      <c r="A190" s="8" t="s">
        <v>412</v>
      </c>
      <c r="B190" s="7" t="s">
        <v>404</v>
      </c>
      <c r="C190" s="23" t="s">
        <v>21</v>
      </c>
      <c r="D190" s="48">
        <v>13348970</v>
      </c>
      <c r="E190" s="48">
        <v>12015000</v>
      </c>
      <c r="F190" s="40">
        <v>0</v>
      </c>
      <c r="G190" s="40">
        <v>0</v>
      </c>
      <c r="H190" s="40">
        <v>0</v>
      </c>
      <c r="I190" s="40">
        <v>0</v>
      </c>
      <c r="J190" s="40">
        <v>0</v>
      </c>
      <c r="K190" s="41">
        <f t="shared" ref="K190:K191" si="257">SUM(D190:J190)</f>
        <v>25363970</v>
      </c>
    </row>
    <row r="191" spans="1:11" ht="15.75" thickBot="1" x14ac:dyDescent="0.3">
      <c r="A191" s="8" t="s">
        <v>412</v>
      </c>
      <c r="B191" s="7" t="s">
        <v>404</v>
      </c>
      <c r="C191" s="23" t="s">
        <v>362</v>
      </c>
      <c r="D191" s="48">
        <v>12933581.15</v>
      </c>
      <c r="E191" s="48">
        <v>10805539.279999999</v>
      </c>
      <c r="F191" s="40">
        <v>0</v>
      </c>
      <c r="G191" s="40">
        <v>0</v>
      </c>
      <c r="H191" s="40">
        <v>0</v>
      </c>
      <c r="I191" s="40">
        <v>0</v>
      </c>
      <c r="J191" s="40">
        <v>0</v>
      </c>
      <c r="K191" s="41">
        <f t="shared" si="257"/>
        <v>23739120.43</v>
      </c>
    </row>
    <row r="192" spans="1:11" ht="15.75" thickBot="1" x14ac:dyDescent="0.3">
      <c r="A192" s="9" t="s">
        <v>412</v>
      </c>
      <c r="B192" s="9" t="s">
        <v>404</v>
      </c>
      <c r="C192" s="42" t="s">
        <v>291</v>
      </c>
      <c r="D192" s="43">
        <f t="shared" ref="D192" si="258">D191/D190</f>
        <v>0.96888232949808117</v>
      </c>
      <c r="E192" s="43">
        <f t="shared" ref="E192" si="259">E191/E190</f>
        <v>0.89933743487307527</v>
      </c>
      <c r="F192" s="44">
        <v>0</v>
      </c>
      <c r="G192" s="44">
        <v>0</v>
      </c>
      <c r="H192" s="44">
        <v>0</v>
      </c>
      <c r="I192" s="44">
        <v>0</v>
      </c>
      <c r="J192" s="44">
        <v>0</v>
      </c>
      <c r="K192" s="43">
        <f t="shared" ref="K192" si="260">K191/K190</f>
        <v>0.93593867324397562</v>
      </c>
    </row>
    <row r="193" spans="1:11" ht="15.75" thickBot="1" x14ac:dyDescent="0.3">
      <c r="A193" s="8" t="s">
        <v>412</v>
      </c>
      <c r="B193" s="7" t="s">
        <v>410</v>
      </c>
      <c r="C193" s="23" t="s">
        <v>21</v>
      </c>
      <c r="D193" s="48">
        <v>79837800</v>
      </c>
      <c r="E193" s="48">
        <v>4330000</v>
      </c>
      <c r="F193" s="48">
        <v>437452</v>
      </c>
      <c r="G193" s="48">
        <v>1206900</v>
      </c>
      <c r="H193" s="40">
        <v>0</v>
      </c>
      <c r="I193" s="40">
        <v>0</v>
      </c>
      <c r="J193" s="40">
        <v>0</v>
      </c>
      <c r="K193" s="41">
        <f t="shared" ref="K193:K194" si="261">SUM(D193:J193)</f>
        <v>85812152</v>
      </c>
    </row>
    <row r="194" spans="1:11" ht="15.75" thickBot="1" x14ac:dyDescent="0.3">
      <c r="A194" s="8" t="s">
        <v>412</v>
      </c>
      <c r="B194" s="7" t="s">
        <v>410</v>
      </c>
      <c r="C194" s="23" t="s">
        <v>362</v>
      </c>
      <c r="D194" s="45">
        <f>77695650.26</f>
        <v>77695650.260000005</v>
      </c>
      <c r="E194" s="45">
        <f>4244966.26</f>
        <v>4244966.26</v>
      </c>
      <c r="F194" s="45">
        <f>97549</f>
        <v>97549</v>
      </c>
      <c r="G194" s="45">
        <f>752744.85</f>
        <v>752744.85</v>
      </c>
      <c r="H194" s="40">
        <v>0</v>
      </c>
      <c r="I194" s="40">
        <v>0</v>
      </c>
      <c r="J194" s="40">
        <v>0</v>
      </c>
      <c r="K194" s="41">
        <f t="shared" si="261"/>
        <v>82790910.370000005</v>
      </c>
    </row>
    <row r="195" spans="1:11" ht="15.75" thickBot="1" x14ac:dyDescent="0.3">
      <c r="A195" s="9" t="s">
        <v>412</v>
      </c>
      <c r="B195" s="9" t="s">
        <v>410</v>
      </c>
      <c r="C195" s="42" t="s">
        <v>291</v>
      </c>
      <c r="D195" s="43">
        <f t="shared" ref="D195" si="262">D194/D193</f>
        <v>0.97316872784570729</v>
      </c>
      <c r="E195" s="43">
        <f t="shared" ref="E195" si="263">E194/E193</f>
        <v>0.98036172286374124</v>
      </c>
      <c r="F195" s="43">
        <f t="shared" ref="F195" si="264">F194/F193</f>
        <v>0.22299360844161187</v>
      </c>
      <c r="G195" s="43">
        <f t="shared" ref="G195" si="265">G194/G193</f>
        <v>0.62370109371116078</v>
      </c>
      <c r="H195" s="44">
        <v>0</v>
      </c>
      <c r="I195" s="44">
        <v>0</v>
      </c>
      <c r="J195" s="44">
        <v>0</v>
      </c>
      <c r="K195" s="43">
        <f t="shared" ref="K195" si="266">K194/K193</f>
        <v>0.96479238010485979</v>
      </c>
    </row>
    <row r="196" spans="1:11" ht="15.75" thickBot="1" x14ac:dyDescent="0.3">
      <c r="A196" s="49" t="s">
        <v>412</v>
      </c>
      <c r="B196" s="50" t="s">
        <v>413</v>
      </c>
      <c r="C196" s="51" t="s">
        <v>21</v>
      </c>
      <c r="D196" s="52">
        <f>D175+D178+D181+D184+D187+D190+D193</f>
        <v>1063672742</v>
      </c>
      <c r="E196" s="52">
        <f t="shared" ref="E196:J196" si="267">E175+E178+E181+E184+E187+E190+E193</f>
        <v>302830706</v>
      </c>
      <c r="F196" s="52">
        <f t="shared" si="267"/>
        <v>2337452</v>
      </c>
      <c r="G196" s="52">
        <f t="shared" si="267"/>
        <v>24557411</v>
      </c>
      <c r="H196" s="52">
        <f t="shared" si="267"/>
        <v>8511075</v>
      </c>
      <c r="I196" s="52">
        <f t="shared" si="267"/>
        <v>0</v>
      </c>
      <c r="J196" s="52">
        <f t="shared" si="267"/>
        <v>0</v>
      </c>
      <c r="K196" s="53">
        <f t="shared" ref="K196:K197" si="268">SUM(D196:J196)</f>
        <v>1401909386</v>
      </c>
    </row>
    <row r="197" spans="1:11" ht="15.75" thickBot="1" x14ac:dyDescent="0.3">
      <c r="A197" s="49" t="s">
        <v>412</v>
      </c>
      <c r="B197" s="50" t="s">
        <v>413</v>
      </c>
      <c r="C197" s="51" t="s">
        <v>362</v>
      </c>
      <c r="D197" s="52">
        <f>D176+D179+D182+D185+D188+D191+D194</f>
        <v>1018384776.9300001</v>
      </c>
      <c r="E197" s="52">
        <f t="shared" ref="E197:J197" si="269">E176+E179+E182+E185+E188+E191+E194</f>
        <v>277877138.94999999</v>
      </c>
      <c r="F197" s="52">
        <f t="shared" si="269"/>
        <v>1254366</v>
      </c>
      <c r="G197" s="52">
        <f t="shared" si="269"/>
        <v>10588684.319999998</v>
      </c>
      <c r="H197" s="52">
        <f t="shared" si="269"/>
        <v>0</v>
      </c>
      <c r="I197" s="52">
        <f t="shared" si="269"/>
        <v>0</v>
      </c>
      <c r="J197" s="52">
        <f t="shared" si="269"/>
        <v>0</v>
      </c>
      <c r="K197" s="53">
        <f t="shared" si="268"/>
        <v>1308104966.2</v>
      </c>
    </row>
    <row r="198" spans="1:11" ht="15.75" thickBot="1" x14ac:dyDescent="0.3">
      <c r="A198" s="54" t="s">
        <v>412</v>
      </c>
      <c r="B198" s="54" t="s">
        <v>413</v>
      </c>
      <c r="C198" s="51" t="s">
        <v>443</v>
      </c>
      <c r="D198" s="55">
        <f t="shared" ref="D198" si="270">D197/D196</f>
        <v>0.9574230275142277</v>
      </c>
      <c r="E198" s="55">
        <f t="shared" ref="E198" si="271">E197/E196</f>
        <v>0.91759895362130151</v>
      </c>
      <c r="F198" s="55">
        <f t="shared" ref="F198" si="272">F197/F196</f>
        <v>0.53663818551140297</v>
      </c>
      <c r="G198" s="55">
        <f t="shared" ref="G198:H198" si="273">G197/G196</f>
        <v>0.4311808081071738</v>
      </c>
      <c r="H198" s="56">
        <f t="shared" si="273"/>
        <v>0</v>
      </c>
      <c r="I198" s="56">
        <v>0</v>
      </c>
      <c r="J198" s="56">
        <v>0</v>
      </c>
      <c r="K198" s="55">
        <f t="shared" ref="K198" si="274">K197/K196</f>
        <v>0.933088100602816</v>
      </c>
    </row>
  </sheetData>
  <autoFilter ref="A3:K3"/>
  <mergeCells count="2">
    <mergeCell ref="A2:K2"/>
    <mergeCell ref="A1:K1"/>
  </mergeCells>
  <phoneticPr fontId="1" type="noConversion"/>
  <pageMargins left="0.7" right="0.7" top="0.75" bottom="0.75" header="0.3" footer="0.3"/>
  <pageSetup orientation="portrait" r:id="rId1"/>
  <ignoredErrors>
    <ignoredError sqref="K27 K24 K30 K33 K36 K39 K42 K45 K48 K51 K54 K57 K60 K63 K66 K69 K72 K75 K78 K81 K84 K87 K90 K93 K96 K99 K102 K105 K108 K111 K114 K117 K120 K123 K126 K129 K132 K138 K135 K141 K144 K147 K150 K153 K156 K159 K162 K165 K168 K171 K174 K177 K180 K183 K186 K189 K192 K19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showGridLines="0" workbookViewId="0">
      <pane ySplit="3" topLeftCell="A4" activePane="bottomLeft" state="frozen"/>
      <selection pane="bottomLeft" activeCell="B66" sqref="B66"/>
    </sheetView>
  </sheetViews>
  <sheetFormatPr baseColWidth="10" defaultRowHeight="15" x14ac:dyDescent="0.25"/>
  <cols>
    <col min="2" max="2" width="45.5703125" customWidth="1"/>
    <col min="4" max="4" width="14.140625" customWidth="1"/>
    <col min="5" max="5" width="14.28515625" customWidth="1"/>
    <col min="6" max="6" width="57.28515625" customWidth="1"/>
  </cols>
  <sheetData>
    <row r="1" spans="1:11" ht="18" x14ac:dyDescent="0.25">
      <c r="A1" s="79" t="s">
        <v>441</v>
      </c>
      <c r="B1" s="79"/>
      <c r="C1" s="79"/>
      <c r="D1" s="79"/>
      <c r="E1" s="79"/>
      <c r="F1" s="79"/>
      <c r="G1" s="24"/>
      <c r="H1" s="24"/>
      <c r="I1" s="24"/>
      <c r="J1" s="24"/>
      <c r="K1" s="24"/>
    </row>
    <row r="2" spans="1:11" ht="27" customHeight="1" thickBot="1" x14ac:dyDescent="0.3">
      <c r="A2" s="77" t="s">
        <v>442</v>
      </c>
      <c r="B2" s="77"/>
      <c r="C2" s="77"/>
      <c r="D2" s="77"/>
      <c r="E2" s="77"/>
      <c r="F2" s="77"/>
    </row>
    <row r="3" spans="1:11" ht="34.5" thickBot="1" x14ac:dyDescent="0.3">
      <c r="A3" s="4" t="s">
        <v>30</v>
      </c>
      <c r="B3" s="4" t="s">
        <v>15</v>
      </c>
      <c r="C3" s="4" t="s">
        <v>16</v>
      </c>
      <c r="D3" s="4" t="s">
        <v>17</v>
      </c>
      <c r="E3" s="4" t="s">
        <v>18</v>
      </c>
      <c r="F3" s="4" t="s">
        <v>19</v>
      </c>
    </row>
    <row r="4" spans="1:11" ht="30" customHeight="1" thickBot="1" x14ac:dyDescent="0.3">
      <c r="A4" s="6" t="s">
        <v>414</v>
      </c>
      <c r="B4" s="15" t="s">
        <v>43</v>
      </c>
      <c r="C4" s="13" t="s">
        <v>46</v>
      </c>
      <c r="D4" s="16">
        <f>PAO!P5</f>
        <v>1</v>
      </c>
      <c r="E4" s="16">
        <f>PRESUPUESTO!K6</f>
        <v>0.96534775911986348</v>
      </c>
      <c r="F4" s="37"/>
    </row>
    <row r="5" spans="1:11" ht="28.5" customHeight="1" thickBot="1" x14ac:dyDescent="0.3">
      <c r="A5" s="6" t="s">
        <v>414</v>
      </c>
      <c r="B5" s="15" t="s">
        <v>458</v>
      </c>
      <c r="C5" s="13" t="s">
        <v>54</v>
      </c>
      <c r="D5" s="16">
        <f>PAO!P6</f>
        <v>0.87499999999999989</v>
      </c>
      <c r="E5" s="16">
        <f>PRESUPUESTO!K9</f>
        <v>0.96534775911986348</v>
      </c>
      <c r="F5" s="37"/>
    </row>
    <row r="6" spans="1:11" ht="67.5" customHeight="1" thickBot="1" x14ac:dyDescent="0.3">
      <c r="A6" s="6" t="s">
        <v>414</v>
      </c>
      <c r="B6" s="15" t="s">
        <v>58</v>
      </c>
      <c r="C6" s="13" t="s">
        <v>60</v>
      </c>
      <c r="D6" s="16">
        <f>PAO!P7</f>
        <v>1</v>
      </c>
      <c r="E6" s="16">
        <f>PRESUPUESTO!K12</f>
        <v>0.83083314607500125</v>
      </c>
      <c r="F6" s="15" t="s">
        <v>292</v>
      </c>
    </row>
    <row r="7" spans="1:11" ht="29.25" customHeight="1" thickBot="1" x14ac:dyDescent="0.3">
      <c r="A7" s="6" t="s">
        <v>414</v>
      </c>
      <c r="B7" s="15" t="s">
        <v>65</v>
      </c>
      <c r="C7" s="13" t="s">
        <v>67</v>
      </c>
      <c r="D7" s="16">
        <f>PAO!P8</f>
        <v>1.0000000000000002</v>
      </c>
      <c r="E7" s="16">
        <f>PRESUPUESTO!K15</f>
        <v>0.90947258391873675</v>
      </c>
      <c r="F7" s="37"/>
    </row>
    <row r="8" spans="1:11" ht="36" customHeight="1" thickBot="1" x14ac:dyDescent="0.3">
      <c r="A8" s="6" t="s">
        <v>414</v>
      </c>
      <c r="B8" s="15" t="s">
        <v>71</v>
      </c>
      <c r="C8" s="13" t="s">
        <v>73</v>
      </c>
      <c r="D8" s="16">
        <f>PAO!P9</f>
        <v>1</v>
      </c>
      <c r="E8" s="16">
        <f>PRESUPUESTO!K18</f>
        <v>0.94150434887830647</v>
      </c>
      <c r="F8" s="15"/>
    </row>
    <row r="9" spans="1:11" ht="96.75" customHeight="1" thickBot="1" x14ac:dyDescent="0.3">
      <c r="A9" s="6" t="s">
        <v>414</v>
      </c>
      <c r="B9" s="15" t="s">
        <v>77</v>
      </c>
      <c r="C9" s="13" t="s">
        <v>80</v>
      </c>
      <c r="D9" s="16">
        <f>PAO!P10</f>
        <v>0.25</v>
      </c>
      <c r="E9" s="16">
        <f>PRESUPUESTO!K21</f>
        <v>0.77783732443250597</v>
      </c>
      <c r="F9" s="15" t="s">
        <v>293</v>
      </c>
    </row>
    <row r="10" spans="1:11" ht="32.25" customHeight="1" thickBot="1" x14ac:dyDescent="0.3">
      <c r="A10" s="6" t="s">
        <v>414</v>
      </c>
      <c r="B10" s="15" t="s">
        <v>87</v>
      </c>
      <c r="C10" s="13" t="s">
        <v>89</v>
      </c>
      <c r="D10" s="16">
        <f>PAO!P11</f>
        <v>1</v>
      </c>
      <c r="E10" s="16">
        <f>PRESUPUESTO!K24</f>
        <v>0.90760042629970938</v>
      </c>
      <c r="F10" s="15"/>
    </row>
    <row r="11" spans="1:11" ht="68.25" customHeight="1" thickBot="1" x14ac:dyDescent="0.3">
      <c r="A11" s="6" t="s">
        <v>414</v>
      </c>
      <c r="B11" s="15" t="s">
        <v>94</v>
      </c>
      <c r="C11" s="13" t="s">
        <v>96</v>
      </c>
      <c r="D11" s="16">
        <f>PAO!P12</f>
        <v>0.75000000000000011</v>
      </c>
      <c r="E11" s="16">
        <f>PRESUPUESTO!K27</f>
        <v>0.96351873189527992</v>
      </c>
      <c r="F11" s="15" t="s">
        <v>98</v>
      </c>
    </row>
    <row r="12" spans="1:11" ht="48" customHeight="1" thickBot="1" x14ac:dyDescent="0.3">
      <c r="A12" s="6" t="s">
        <v>414</v>
      </c>
      <c r="B12" s="15" t="s">
        <v>103</v>
      </c>
      <c r="C12" s="13" t="s">
        <v>105</v>
      </c>
      <c r="D12" s="16">
        <f>PAO!P13</f>
        <v>1</v>
      </c>
      <c r="E12" s="16">
        <f>PRESUPUESTO!K30</f>
        <v>0.59942975939781218</v>
      </c>
      <c r="F12" s="15" t="s">
        <v>294</v>
      </c>
    </row>
    <row r="13" spans="1:11" ht="46.5" customHeight="1" thickBot="1" x14ac:dyDescent="0.3">
      <c r="A13" s="6" t="s">
        <v>414</v>
      </c>
      <c r="B13" s="15" t="s">
        <v>108</v>
      </c>
      <c r="C13" s="13" t="s">
        <v>110</v>
      </c>
      <c r="D13" s="16">
        <f>PAO!P14</f>
        <v>1</v>
      </c>
      <c r="E13" s="16">
        <f>PRESUPUESTO!K33</f>
        <v>0.72922799091426493</v>
      </c>
      <c r="F13" s="15" t="s">
        <v>295</v>
      </c>
    </row>
    <row r="14" spans="1:11" ht="44.25" customHeight="1" thickBot="1" x14ac:dyDescent="0.3">
      <c r="A14" s="6" t="s">
        <v>414</v>
      </c>
      <c r="B14" s="15" t="s">
        <v>459</v>
      </c>
      <c r="C14" s="13" t="s">
        <v>115</v>
      </c>
      <c r="D14" s="16">
        <f>PAO!P15</f>
        <v>0.97</v>
      </c>
      <c r="E14" s="16">
        <f>PRESUPUESTO!K36</f>
        <v>0.94176666254770869</v>
      </c>
      <c r="F14" s="37"/>
    </row>
    <row r="15" spans="1:11" ht="45.75" customHeight="1" thickBot="1" x14ac:dyDescent="0.3">
      <c r="A15" s="6" t="s">
        <v>414</v>
      </c>
      <c r="B15" s="15" t="s">
        <v>118</v>
      </c>
      <c r="C15" s="13" t="s">
        <v>120</v>
      </c>
      <c r="D15" s="16">
        <f>PAO!P16</f>
        <v>0.66666666666666663</v>
      </c>
      <c r="E15" s="16">
        <f>PRESUPUESTO!K39</f>
        <v>0.96817010977099904</v>
      </c>
      <c r="F15" s="15" t="s">
        <v>123</v>
      </c>
    </row>
    <row r="16" spans="1:11" ht="135.75" thickBot="1" x14ac:dyDescent="0.3">
      <c r="A16" s="6" t="s">
        <v>414</v>
      </c>
      <c r="B16" s="15" t="s">
        <v>126</v>
      </c>
      <c r="C16" s="13" t="s">
        <v>128</v>
      </c>
      <c r="D16" s="16">
        <f>PAO!P17</f>
        <v>0.79</v>
      </c>
      <c r="E16" s="16">
        <f>PRESUPUESTO!K42</f>
        <v>0.78610373221397889</v>
      </c>
      <c r="F16" s="15" t="s">
        <v>444</v>
      </c>
    </row>
    <row r="17" spans="1:6" ht="34.5" thickBot="1" x14ac:dyDescent="0.3">
      <c r="A17" s="6" t="s">
        <v>414</v>
      </c>
      <c r="B17" s="15" t="s">
        <v>136</v>
      </c>
      <c r="C17" s="13" t="s">
        <v>137</v>
      </c>
      <c r="D17" s="16">
        <f>PAO!P18</f>
        <v>0.85368421052631582</v>
      </c>
      <c r="E17" s="16">
        <f>PRESUPUESTO!K45</f>
        <v>0.96211266574853094</v>
      </c>
      <c r="F17" s="15"/>
    </row>
    <row r="18" spans="1:6" ht="50.25" customHeight="1" thickBot="1" x14ac:dyDescent="0.3">
      <c r="A18" s="6" t="s">
        <v>414</v>
      </c>
      <c r="B18" s="15" t="s">
        <v>140</v>
      </c>
      <c r="C18" s="13" t="s">
        <v>142</v>
      </c>
      <c r="D18" s="16">
        <f>PAO!P19</f>
        <v>0.99</v>
      </c>
      <c r="E18" s="16">
        <f>PRESUPUESTO!K48</f>
        <v>0.74225019149146942</v>
      </c>
      <c r="F18" s="15" t="s">
        <v>296</v>
      </c>
    </row>
    <row r="19" spans="1:6" ht="33" customHeight="1" thickBot="1" x14ac:dyDescent="0.3">
      <c r="A19" s="6" t="s">
        <v>414</v>
      </c>
      <c r="B19" s="15" t="s">
        <v>460</v>
      </c>
      <c r="C19" s="13" t="s">
        <v>149</v>
      </c>
      <c r="D19" s="16">
        <f>PAO!P20</f>
        <v>0.93333333333333324</v>
      </c>
      <c r="E19" s="16">
        <f>PRESUPUESTO!K51</f>
        <v>0.88709481643533861</v>
      </c>
      <c r="F19" s="37"/>
    </row>
    <row r="20" spans="1:6" ht="72.75" customHeight="1" thickBot="1" x14ac:dyDescent="0.3">
      <c r="A20" s="6" t="s">
        <v>414</v>
      </c>
      <c r="B20" s="15" t="s">
        <v>152</v>
      </c>
      <c r="C20" s="13" t="s">
        <v>154</v>
      </c>
      <c r="D20" s="16">
        <f>PAO!P21</f>
        <v>0.60000000000000009</v>
      </c>
      <c r="E20" s="16">
        <f>PRESUPUESTO!K54</f>
        <v>0.96290401305179807</v>
      </c>
      <c r="F20" s="15" t="s">
        <v>297</v>
      </c>
    </row>
    <row r="21" spans="1:6" ht="57" thickBot="1" x14ac:dyDescent="0.3">
      <c r="A21" s="6" t="s">
        <v>414</v>
      </c>
      <c r="B21" s="15" t="s">
        <v>159</v>
      </c>
      <c r="C21" s="13" t="s">
        <v>161</v>
      </c>
      <c r="D21" s="16">
        <f>PAO!P22</f>
        <v>0.78888888888888886</v>
      </c>
      <c r="E21" s="16">
        <f>PRESUPUESTO!K57</f>
        <v>0.7239753160724427</v>
      </c>
      <c r="F21" s="15" t="s">
        <v>298</v>
      </c>
    </row>
    <row r="22" spans="1:6" ht="42" customHeight="1" thickBot="1" x14ac:dyDescent="0.3">
      <c r="A22" s="6" t="s">
        <v>414</v>
      </c>
      <c r="B22" s="15" t="s">
        <v>165</v>
      </c>
      <c r="C22" s="13" t="s">
        <v>167</v>
      </c>
      <c r="D22" s="16">
        <f>PAO!P23</f>
        <v>1</v>
      </c>
      <c r="E22" s="16">
        <f>PRESUPUESTO!K60</f>
        <v>0.65927181180409833</v>
      </c>
      <c r="F22" s="15" t="s">
        <v>299</v>
      </c>
    </row>
    <row r="23" spans="1:6" ht="27.75" customHeight="1" thickBot="1" x14ac:dyDescent="0.3">
      <c r="A23" s="6" t="s">
        <v>414</v>
      </c>
      <c r="B23" s="15" t="s">
        <v>169</v>
      </c>
      <c r="C23" s="13" t="s">
        <v>171</v>
      </c>
      <c r="D23" s="16">
        <f>PAO!P24</f>
        <v>0.9729411764705882</v>
      </c>
      <c r="E23" s="16">
        <f>PRESUPUESTO!K63</f>
        <v>0.89464262834861652</v>
      </c>
      <c r="F23" s="37"/>
    </row>
    <row r="24" spans="1:6" ht="27.75" customHeight="1" thickBot="1" x14ac:dyDescent="0.3">
      <c r="A24" s="6" t="s">
        <v>414</v>
      </c>
      <c r="B24" s="15" t="s">
        <v>461</v>
      </c>
      <c r="C24" s="13" t="s">
        <v>176</v>
      </c>
      <c r="D24" s="16">
        <f>PAO!P25</f>
        <v>1</v>
      </c>
      <c r="E24" s="16">
        <f>PRESUPUESTO!K66</f>
        <v>0.86057944609414938</v>
      </c>
      <c r="F24" s="15"/>
    </row>
    <row r="25" spans="1:6" ht="31.5" customHeight="1" thickBot="1" x14ac:dyDescent="0.3">
      <c r="A25" s="6" t="s">
        <v>414</v>
      </c>
      <c r="B25" s="15" t="s">
        <v>462</v>
      </c>
      <c r="C25" s="13" t="s">
        <v>180</v>
      </c>
      <c r="D25" s="16">
        <f>PAO!P26</f>
        <v>0.98888888888888893</v>
      </c>
      <c r="E25" s="16">
        <f>PRESUPUESTO!K69</f>
        <v>0.9167277984239377</v>
      </c>
      <c r="F25" s="37"/>
    </row>
    <row r="26" spans="1:6" ht="50.25" customHeight="1" thickBot="1" x14ac:dyDescent="0.3">
      <c r="A26" s="6" t="s">
        <v>414</v>
      </c>
      <c r="B26" s="14" t="s">
        <v>183</v>
      </c>
      <c r="C26" s="13" t="s">
        <v>185</v>
      </c>
      <c r="D26" s="16">
        <f>PAO!P27</f>
        <v>0</v>
      </c>
      <c r="E26" s="16">
        <f>PRESUPUESTO!K72</f>
        <v>0.9871724084477862</v>
      </c>
      <c r="F26" s="15" t="s">
        <v>445</v>
      </c>
    </row>
    <row r="27" spans="1:6" ht="50.25" customHeight="1" thickBot="1" x14ac:dyDescent="0.3">
      <c r="A27" s="6" t="s">
        <v>414</v>
      </c>
      <c r="B27" s="15" t="s">
        <v>463</v>
      </c>
      <c r="C27" s="13" t="s">
        <v>189</v>
      </c>
      <c r="D27" s="16">
        <f>PAO!P28</f>
        <v>0.5</v>
      </c>
      <c r="E27" s="16">
        <f>PRESUPUESTO!K75</f>
        <v>0.69434681995991976</v>
      </c>
      <c r="F27" s="15" t="s">
        <v>300</v>
      </c>
    </row>
    <row r="28" spans="1:6" ht="40.5" customHeight="1" thickBot="1" x14ac:dyDescent="0.3">
      <c r="A28" s="6" t="s">
        <v>414</v>
      </c>
      <c r="B28" s="15" t="s">
        <v>464</v>
      </c>
      <c r="C28" s="13" t="s">
        <v>194</v>
      </c>
      <c r="D28" s="16">
        <f>PAO!P29</f>
        <v>0.5</v>
      </c>
      <c r="E28" s="16">
        <f>PRESUPUESTO!K78</f>
        <v>0.32807700044511739</v>
      </c>
      <c r="F28" s="15" t="s">
        <v>301</v>
      </c>
    </row>
    <row r="29" spans="1:6" ht="51.75" customHeight="1" thickBot="1" x14ac:dyDescent="0.3">
      <c r="A29" s="6" t="s">
        <v>414</v>
      </c>
      <c r="B29" s="15" t="s">
        <v>198</v>
      </c>
      <c r="C29" s="13" t="s">
        <v>200</v>
      </c>
      <c r="D29" s="16">
        <f>PAO!P30</f>
        <v>1</v>
      </c>
      <c r="E29" s="16">
        <f>PRESUPUESTO!K81</f>
        <v>0.611452624051392</v>
      </c>
      <c r="F29" s="15" t="s">
        <v>302</v>
      </c>
    </row>
    <row r="30" spans="1:6" ht="31.5" customHeight="1" thickBot="1" x14ac:dyDescent="0.3">
      <c r="A30" s="6" t="s">
        <v>414</v>
      </c>
      <c r="B30" s="15" t="s">
        <v>202</v>
      </c>
      <c r="C30" s="13" t="s">
        <v>204</v>
      </c>
      <c r="D30" s="16">
        <f>PAO!P31</f>
        <v>1</v>
      </c>
      <c r="E30" s="16">
        <f>PRESUPUESTO!K84</f>
        <v>0.97317090125106875</v>
      </c>
      <c r="F30" s="37"/>
    </row>
    <row r="31" spans="1:6" ht="32.25" customHeight="1" thickBot="1" x14ac:dyDescent="0.3">
      <c r="A31" s="6" t="s">
        <v>414</v>
      </c>
      <c r="B31" s="15" t="s">
        <v>206</v>
      </c>
      <c r="C31" s="13" t="s">
        <v>208</v>
      </c>
      <c r="D31" s="16">
        <f>PAO!P32</f>
        <v>0.9</v>
      </c>
      <c r="E31" s="16">
        <f>PRESUPUESTO!K87</f>
        <v>0.973170979647204</v>
      </c>
      <c r="F31" s="15"/>
    </row>
    <row r="32" spans="1:6" ht="34.5" customHeight="1" thickBot="1" x14ac:dyDescent="0.3">
      <c r="A32" s="6" t="s">
        <v>414</v>
      </c>
      <c r="B32" s="15" t="s">
        <v>211</v>
      </c>
      <c r="C32" s="13" t="s">
        <v>213</v>
      </c>
      <c r="D32" s="16">
        <f>PAO!P33</f>
        <v>0.95</v>
      </c>
      <c r="E32" s="16">
        <f>PRESUPUESTO!K90</f>
        <v>0.69969772874190461</v>
      </c>
      <c r="F32" s="15" t="s">
        <v>303</v>
      </c>
    </row>
    <row r="33" spans="1:6" ht="33" customHeight="1" thickBot="1" x14ac:dyDescent="0.3">
      <c r="A33" s="6" t="s">
        <v>414</v>
      </c>
      <c r="B33" s="15" t="s">
        <v>216</v>
      </c>
      <c r="C33" s="13" t="s">
        <v>218</v>
      </c>
      <c r="D33" s="16">
        <f>PAO!P34</f>
        <v>0.9</v>
      </c>
      <c r="E33" s="16">
        <f>PRESUPUESTO!K93</f>
        <v>0.97890414869879605</v>
      </c>
      <c r="F33" s="37"/>
    </row>
    <row r="34" spans="1:6" ht="66" customHeight="1" thickBot="1" x14ac:dyDescent="0.3">
      <c r="A34" s="6" t="s">
        <v>414</v>
      </c>
      <c r="B34" s="15" t="s">
        <v>220</v>
      </c>
      <c r="C34" s="13" t="s">
        <v>221</v>
      </c>
      <c r="D34" s="16">
        <f>PAO!P35</f>
        <v>1</v>
      </c>
      <c r="E34" s="16">
        <f>PRESUPUESTO!K96</f>
        <v>0.69302359212985154</v>
      </c>
      <c r="F34" s="15" t="s">
        <v>304</v>
      </c>
    </row>
    <row r="35" spans="1:6" ht="96.75" customHeight="1" thickBot="1" x14ac:dyDescent="0.3">
      <c r="A35" s="6" t="s">
        <v>414</v>
      </c>
      <c r="B35" s="15" t="s">
        <v>224</v>
      </c>
      <c r="C35" s="13" t="s">
        <v>226</v>
      </c>
      <c r="D35" s="16">
        <f>PAO!P36</f>
        <v>0.25</v>
      </c>
      <c r="E35" s="16">
        <f>PRESUPUESTO!K99</f>
        <v>0.96736186902399179</v>
      </c>
      <c r="F35" s="15" t="s">
        <v>305</v>
      </c>
    </row>
    <row r="36" spans="1:6" ht="30" customHeight="1" thickBot="1" x14ac:dyDescent="0.3">
      <c r="A36" s="6" t="s">
        <v>414</v>
      </c>
      <c r="B36" s="15" t="s">
        <v>231</v>
      </c>
      <c r="C36" s="13" t="s">
        <v>233</v>
      </c>
      <c r="D36" s="16">
        <f>PAO!P37</f>
        <v>0.94736842105263164</v>
      </c>
      <c r="E36" s="16">
        <f>PRESUPUESTO!K102</f>
        <v>0.90157318102094319</v>
      </c>
      <c r="F36" s="15"/>
    </row>
    <row r="37" spans="1:6" ht="30.75" customHeight="1" thickBot="1" x14ac:dyDescent="0.3">
      <c r="A37" s="6" t="s">
        <v>414</v>
      </c>
      <c r="B37" s="15" t="s">
        <v>465</v>
      </c>
      <c r="C37" s="13" t="s">
        <v>237</v>
      </c>
      <c r="D37" s="16">
        <f>PAO!P38</f>
        <v>1</v>
      </c>
      <c r="E37" s="16">
        <f>PRESUPUESTO!K105</f>
        <v>0.97750259865307376</v>
      </c>
      <c r="F37" s="37"/>
    </row>
    <row r="38" spans="1:6" ht="41.25" customHeight="1" thickBot="1" x14ac:dyDescent="0.3">
      <c r="A38" s="6" t="s">
        <v>414</v>
      </c>
      <c r="B38" s="15" t="s">
        <v>240</v>
      </c>
      <c r="C38" s="13" t="s">
        <v>242</v>
      </c>
      <c r="D38" s="16">
        <f>PAO!P39</f>
        <v>1</v>
      </c>
      <c r="E38" s="16">
        <f>PRESUPUESTO!K108</f>
        <v>0.81359978373009079</v>
      </c>
      <c r="F38" s="15" t="s">
        <v>306</v>
      </c>
    </row>
    <row r="39" spans="1:6" ht="53.25" customHeight="1" thickBot="1" x14ac:dyDescent="0.3">
      <c r="A39" s="6" t="s">
        <v>414</v>
      </c>
      <c r="B39" s="15" t="s">
        <v>466</v>
      </c>
      <c r="C39" s="13" t="s">
        <v>246</v>
      </c>
      <c r="D39" s="16">
        <f>PAO!P40</f>
        <v>0.94705882352941173</v>
      </c>
      <c r="E39" s="16">
        <f>PRESUPUESTO!K111</f>
        <v>0.62835174030109409</v>
      </c>
      <c r="F39" s="15" t="s">
        <v>307</v>
      </c>
    </row>
    <row r="40" spans="1:6" ht="52.5" customHeight="1" thickBot="1" x14ac:dyDescent="0.3">
      <c r="A40" s="6" t="s">
        <v>414</v>
      </c>
      <c r="B40" s="15" t="s">
        <v>467</v>
      </c>
      <c r="C40" s="13" t="s">
        <v>251</v>
      </c>
      <c r="D40" s="16">
        <f>PAO!P41</f>
        <v>0</v>
      </c>
      <c r="E40" s="16">
        <f>PRESUPUESTO!K114</f>
        <v>9.8668739104473963E-2</v>
      </c>
      <c r="F40" s="15" t="s">
        <v>308</v>
      </c>
    </row>
    <row r="41" spans="1:6" ht="30.75" customHeight="1" thickBot="1" x14ac:dyDescent="0.3">
      <c r="A41" s="6" t="s">
        <v>414</v>
      </c>
      <c r="B41" s="15" t="s">
        <v>255</v>
      </c>
      <c r="C41" s="13" t="s">
        <v>257</v>
      </c>
      <c r="D41" s="16">
        <f>PAO!P42</f>
        <v>0.91999999999999993</v>
      </c>
      <c r="E41" s="16">
        <f>PRESUPUESTO!K117</f>
        <v>0.96897594004998955</v>
      </c>
      <c r="F41" s="15"/>
    </row>
    <row r="42" spans="1:6" ht="62.25" customHeight="1" thickBot="1" x14ac:dyDescent="0.3">
      <c r="A42" s="6" t="s">
        <v>414</v>
      </c>
      <c r="B42" s="15" t="s">
        <v>260</v>
      </c>
      <c r="C42" s="13" t="s">
        <v>262</v>
      </c>
      <c r="D42" s="16">
        <f>PAO!P43</f>
        <v>0.92</v>
      </c>
      <c r="E42" s="16">
        <f>PRESUPUESTO!K120</f>
        <v>0.78468782919953317</v>
      </c>
      <c r="F42" s="15" t="s">
        <v>309</v>
      </c>
    </row>
    <row r="43" spans="1:6" ht="39" customHeight="1" thickBot="1" x14ac:dyDescent="0.3">
      <c r="A43" s="6" t="s">
        <v>414</v>
      </c>
      <c r="B43" s="15" t="s">
        <v>266</v>
      </c>
      <c r="C43" s="13" t="s">
        <v>268</v>
      </c>
      <c r="D43" s="16">
        <f>PAO!P44</f>
        <v>1</v>
      </c>
      <c r="E43" s="16">
        <f>PRESUPUESTO!K123</f>
        <v>0.86550112352962449</v>
      </c>
      <c r="F43" s="15"/>
    </row>
    <row r="44" spans="1:6" ht="49.5" customHeight="1" thickBot="1" x14ac:dyDescent="0.3">
      <c r="A44" s="6" t="s">
        <v>414</v>
      </c>
      <c r="B44" s="15" t="s">
        <v>272</v>
      </c>
      <c r="C44" s="13" t="s">
        <v>274</v>
      </c>
      <c r="D44" s="16">
        <f>PAO!P45</f>
        <v>1</v>
      </c>
      <c r="E44" s="16">
        <f>PRESUPUESTO!K126</f>
        <v>0.75660818317395195</v>
      </c>
      <c r="F44" s="15" t="s">
        <v>310</v>
      </c>
    </row>
    <row r="45" spans="1:6" ht="46.5" customHeight="1" thickBot="1" x14ac:dyDescent="0.3">
      <c r="A45" s="6" t="s">
        <v>414</v>
      </c>
      <c r="B45" s="15" t="s">
        <v>468</v>
      </c>
      <c r="C45" s="13" t="s">
        <v>278</v>
      </c>
      <c r="D45" s="16">
        <f>PAO!P46</f>
        <v>0.93333333333333335</v>
      </c>
      <c r="E45" s="16">
        <f>PRESUPUESTO!K129</f>
        <v>0.64593188636481758</v>
      </c>
      <c r="F45" s="15" t="s">
        <v>311</v>
      </c>
    </row>
    <row r="46" spans="1:6" ht="32.25" customHeight="1" thickBot="1" x14ac:dyDescent="0.3">
      <c r="A46" s="6" t="s">
        <v>414</v>
      </c>
      <c r="B46" s="15" t="s">
        <v>281</v>
      </c>
      <c r="C46" s="13" t="s">
        <v>283</v>
      </c>
      <c r="D46" s="16">
        <f>PAO!P47</f>
        <v>0.89999999999999991</v>
      </c>
      <c r="E46" s="16">
        <f>PRESUPUESTO!K132</f>
        <v>0.97928993108853601</v>
      </c>
      <c r="F46" s="37"/>
    </row>
    <row r="47" spans="1:6" ht="88.5" customHeight="1" thickBot="1" x14ac:dyDescent="0.3">
      <c r="A47" s="6" t="s">
        <v>414</v>
      </c>
      <c r="B47" s="15" t="s">
        <v>285</v>
      </c>
      <c r="C47" s="13" t="s">
        <v>286</v>
      </c>
      <c r="D47" s="16">
        <f>PAO!P48</f>
        <v>0.95</v>
      </c>
      <c r="E47" s="16">
        <f>PRESUPUESTO!K135</f>
        <v>0.68791226886792456</v>
      </c>
      <c r="F47" s="15" t="s">
        <v>312</v>
      </c>
    </row>
    <row r="48" spans="1:6" ht="37.5" customHeight="1" thickBot="1" x14ac:dyDescent="0.3">
      <c r="A48" s="6" t="s">
        <v>415</v>
      </c>
      <c r="B48" s="15" t="s">
        <v>316</v>
      </c>
      <c r="C48" s="13" t="s">
        <v>318</v>
      </c>
      <c r="D48" s="16">
        <f>PAO!P49</f>
        <v>1</v>
      </c>
      <c r="E48" s="16">
        <f>PRESUPUESTO!K141</f>
        <v>0.99875176928859533</v>
      </c>
      <c r="F48" s="38"/>
    </row>
    <row r="49" spans="1:6" ht="50.25" customHeight="1" thickBot="1" x14ac:dyDescent="0.3">
      <c r="A49" s="6" t="s">
        <v>415</v>
      </c>
      <c r="B49" s="15" t="s">
        <v>321</v>
      </c>
      <c r="C49" s="13" t="s">
        <v>323</v>
      </c>
      <c r="D49" s="16">
        <f>PAO!P50</f>
        <v>1</v>
      </c>
      <c r="E49" s="16">
        <f>PRESUPUESTO!K144</f>
        <v>0.99669891820022538</v>
      </c>
      <c r="F49" s="38"/>
    </row>
    <row r="50" spans="1:6" ht="42" customHeight="1" thickBot="1" x14ac:dyDescent="0.3">
      <c r="A50" s="6" t="s">
        <v>415</v>
      </c>
      <c r="B50" s="15" t="s">
        <v>324</v>
      </c>
      <c r="C50" s="13" t="s">
        <v>326</v>
      </c>
      <c r="D50" s="16">
        <f>PAO!P51</f>
        <v>1</v>
      </c>
      <c r="E50" s="16">
        <f>PRESUPUESTO!K147</f>
        <v>0.99795368963293951</v>
      </c>
      <c r="F50" s="38"/>
    </row>
    <row r="51" spans="1:6" ht="33.75" customHeight="1" thickBot="1" x14ac:dyDescent="0.3">
      <c r="A51" s="6" t="s">
        <v>415</v>
      </c>
      <c r="B51" s="15" t="s">
        <v>327</v>
      </c>
      <c r="C51" s="13" t="s">
        <v>329</v>
      </c>
      <c r="D51" s="16">
        <f>PAO!P52</f>
        <v>1</v>
      </c>
      <c r="E51" s="16">
        <f>PRESUPUESTO!K150</f>
        <v>0.9958945905878136</v>
      </c>
      <c r="F51" s="14"/>
    </row>
    <row r="52" spans="1:6" ht="30.75" customHeight="1" thickBot="1" x14ac:dyDescent="0.3">
      <c r="A52" s="6" t="s">
        <v>415</v>
      </c>
      <c r="B52" s="15" t="s">
        <v>331</v>
      </c>
      <c r="C52" s="13" t="s">
        <v>332</v>
      </c>
      <c r="D52" s="16">
        <f>PAO!P53</f>
        <v>0.99</v>
      </c>
      <c r="E52" s="16">
        <f>PRESUPUESTO!K153</f>
        <v>0.9964069799905152</v>
      </c>
      <c r="F52" s="14"/>
    </row>
    <row r="53" spans="1:6" ht="34.5" thickBot="1" x14ac:dyDescent="0.3">
      <c r="A53" s="6" t="s">
        <v>415</v>
      </c>
      <c r="B53" s="15" t="s">
        <v>334</v>
      </c>
      <c r="C53" s="13" t="s">
        <v>336</v>
      </c>
      <c r="D53" s="16">
        <f>PAO!P54</f>
        <v>1</v>
      </c>
      <c r="E53" s="16">
        <f>PRESUPUESTO!K156</f>
        <v>1.0000000424500173</v>
      </c>
      <c r="F53" s="14"/>
    </row>
    <row r="54" spans="1:6" ht="23.25" thickBot="1" x14ac:dyDescent="0.3">
      <c r="A54" s="6" t="s">
        <v>415</v>
      </c>
      <c r="B54" s="15" t="s">
        <v>338</v>
      </c>
      <c r="C54" s="13" t="s">
        <v>340</v>
      </c>
      <c r="D54" s="16">
        <f>PAO!P55</f>
        <v>1</v>
      </c>
      <c r="E54" s="16">
        <f>PRESUPUESTO!K159</f>
        <v>1</v>
      </c>
      <c r="F54" s="38"/>
    </row>
    <row r="55" spans="1:6" ht="30" customHeight="1" thickBot="1" x14ac:dyDescent="0.3">
      <c r="A55" s="6" t="s">
        <v>415</v>
      </c>
      <c r="B55" s="15" t="s">
        <v>344</v>
      </c>
      <c r="C55" s="13" t="s">
        <v>346</v>
      </c>
      <c r="D55" s="16">
        <f>PAO!P56</f>
        <v>1</v>
      </c>
      <c r="E55" s="16">
        <f>PRESUPUESTO!K162</f>
        <v>0.99999993893473604</v>
      </c>
      <c r="F55" s="14"/>
    </row>
    <row r="56" spans="1:6" ht="30.75" customHeight="1" thickBot="1" x14ac:dyDescent="0.3">
      <c r="A56" s="6" t="s">
        <v>415</v>
      </c>
      <c r="B56" s="15" t="s">
        <v>469</v>
      </c>
      <c r="C56" s="13" t="s">
        <v>350</v>
      </c>
      <c r="D56" s="16">
        <f>PAO!P57</f>
        <v>1</v>
      </c>
      <c r="E56" s="16">
        <f>PRESUPUESTO!K165</f>
        <v>0.91501124382428956</v>
      </c>
      <c r="F56" s="14"/>
    </row>
    <row r="57" spans="1:6" ht="27" customHeight="1" thickBot="1" x14ac:dyDescent="0.3">
      <c r="A57" s="6" t="s">
        <v>415</v>
      </c>
      <c r="B57" s="15" t="s">
        <v>470</v>
      </c>
      <c r="C57" s="13" t="s">
        <v>353</v>
      </c>
      <c r="D57" s="16">
        <f>PAO!P58</f>
        <v>1</v>
      </c>
      <c r="E57" s="16">
        <f>PRESUPUESTO!K168</f>
        <v>0.91424020255053551</v>
      </c>
      <c r="F57" s="14"/>
    </row>
    <row r="58" spans="1:6" ht="43.5" customHeight="1" thickBot="1" x14ac:dyDescent="0.3">
      <c r="A58" s="6" t="s">
        <v>415</v>
      </c>
      <c r="B58" s="15" t="s">
        <v>471</v>
      </c>
      <c r="C58" s="13" t="s">
        <v>446</v>
      </c>
      <c r="D58" s="16">
        <f>PAO!P59</f>
        <v>1</v>
      </c>
      <c r="E58" s="16">
        <f>PRESUPUESTO!K171</f>
        <v>1</v>
      </c>
      <c r="F58" s="14"/>
    </row>
    <row r="59" spans="1:6" ht="29.25" customHeight="1" thickBot="1" x14ac:dyDescent="0.3">
      <c r="A59" s="6" t="s">
        <v>412</v>
      </c>
      <c r="B59" s="15" t="s">
        <v>372</v>
      </c>
      <c r="C59" s="13" t="s">
        <v>374</v>
      </c>
      <c r="D59" s="16">
        <f>PAO!P60</f>
        <v>1</v>
      </c>
      <c r="E59" s="16">
        <f>PRESUPUESTO!K177</f>
        <v>0.92376706750809179</v>
      </c>
      <c r="F59" s="14"/>
    </row>
    <row r="60" spans="1:6" ht="34.5" thickBot="1" x14ac:dyDescent="0.3">
      <c r="A60" s="6" t="s">
        <v>412</v>
      </c>
      <c r="B60" s="15" t="s">
        <v>380</v>
      </c>
      <c r="C60" s="13" t="s">
        <v>382</v>
      </c>
      <c r="D60" s="16">
        <f>PAO!P63</f>
        <v>0.91666666666666663</v>
      </c>
      <c r="E60" s="16">
        <f>PRESUPUESTO!K180</f>
        <v>0.9009455224335754</v>
      </c>
      <c r="F60" s="14"/>
    </row>
    <row r="61" spans="1:6" ht="22.5" customHeight="1" thickBot="1" x14ac:dyDescent="0.3">
      <c r="A61" s="6" t="s">
        <v>412</v>
      </c>
      <c r="B61" s="15" t="s">
        <v>386</v>
      </c>
      <c r="C61" s="13" t="s">
        <v>388</v>
      </c>
      <c r="D61" s="16">
        <f>PAO!P64</f>
        <v>1</v>
      </c>
      <c r="E61" s="16">
        <f>PRESUPUESTO!K183</f>
        <v>0.98537269001522498</v>
      </c>
      <c r="F61" s="14"/>
    </row>
    <row r="62" spans="1:6" ht="23.25" thickBot="1" x14ac:dyDescent="0.3">
      <c r="A62" s="6" t="s">
        <v>412</v>
      </c>
      <c r="B62" s="15" t="s">
        <v>393</v>
      </c>
      <c r="C62" s="13" t="s">
        <v>395</v>
      </c>
      <c r="D62" s="16">
        <f>PAO!P65</f>
        <v>1</v>
      </c>
      <c r="E62" s="16">
        <f>PRESUPUESTO!K186</f>
        <v>0.93674658168705427</v>
      </c>
      <c r="F62" s="14"/>
    </row>
    <row r="63" spans="1:6" ht="28.5" customHeight="1" thickBot="1" x14ac:dyDescent="0.3">
      <c r="A63" s="6" t="s">
        <v>412</v>
      </c>
      <c r="B63" s="15" t="s">
        <v>398</v>
      </c>
      <c r="C63" s="13" t="s">
        <v>400</v>
      </c>
      <c r="D63" s="16">
        <f>PAO!P66</f>
        <v>1</v>
      </c>
      <c r="E63" s="16">
        <f>PRESUPUESTO!K192</f>
        <v>0.93593867324397562</v>
      </c>
      <c r="F63" s="14"/>
    </row>
    <row r="64" spans="1:6" ht="31.5" customHeight="1" thickBot="1" x14ac:dyDescent="0.3">
      <c r="A64" s="6" t="s">
        <v>412</v>
      </c>
      <c r="B64" s="15" t="s">
        <v>402</v>
      </c>
      <c r="C64" s="13" t="s">
        <v>404</v>
      </c>
      <c r="D64" s="16">
        <f>PAO!P67</f>
        <v>0.96</v>
      </c>
      <c r="E64" s="16">
        <f>PRESUPUESTO!K195</f>
        <v>0.96479238010485979</v>
      </c>
      <c r="F64" s="14"/>
    </row>
    <row r="65" spans="1:6" ht="27" customHeight="1" thickBot="1" x14ac:dyDescent="0.3">
      <c r="A65" s="6" t="s">
        <v>412</v>
      </c>
      <c r="B65" s="15" t="s">
        <v>408</v>
      </c>
      <c r="C65" s="13" t="s">
        <v>410</v>
      </c>
      <c r="D65" s="16">
        <f>PAO!P68</f>
        <v>0.94736842105263153</v>
      </c>
      <c r="E65" s="16">
        <f>PRESUPUESTO!K198</f>
        <v>0.933088100602816</v>
      </c>
      <c r="F65" s="14"/>
    </row>
  </sheetData>
  <autoFilter ref="A3:F65"/>
  <mergeCells count="2">
    <mergeCell ref="A1:F1"/>
    <mergeCell ref="A2:F2"/>
  </mergeCells>
  <pageMargins left="0.7" right="0.7" top="0.75" bottom="0.75" header="0.3" footer="0.3"/>
  <ignoredErrors>
    <ignoredError sqref="E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PAO</vt:lpstr>
      <vt:lpstr>PRESUPUESTO</vt:lpstr>
      <vt:lpstr>COMPARATIVO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Bolaños</dc:creator>
  <cp:lastModifiedBy>ODI</cp:lastModifiedBy>
  <dcterms:created xsi:type="dcterms:W3CDTF">2023-08-03T19:16:49Z</dcterms:created>
  <dcterms:modified xsi:type="dcterms:W3CDTF">2023-11-07T16:14:22Z</dcterms:modified>
</cp:coreProperties>
</file>